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defaultThemeVersion="124226"/>
  <xr:revisionPtr revIDLastSave="0" documentId="13_ncr:1_{3FAE8CCF-2E9A-40DE-B860-3919ED30AA0D}" xr6:coauthVersionLast="36" xr6:coauthVersionMax="36" xr10:uidLastSave="{00000000-0000-0000-0000-000000000000}"/>
  <bookViews>
    <workbookView xWindow="0" yWindow="0" windowWidth="23040" windowHeight="9195"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workbook>
</file>

<file path=xl/calcChain.xml><?xml version="1.0" encoding="utf-8"?>
<calcChain xmlns="http://schemas.openxmlformats.org/spreadsheetml/2006/main">
  <c r="F6" i="123" l="1"/>
  <c r="E6" i="123"/>
  <c r="D6" i="123"/>
  <c r="C6" i="123"/>
  <c r="B1" i="122" l="1"/>
  <c r="B1" i="121"/>
  <c r="B2" i="122" l="1"/>
  <c r="B2" i="121"/>
  <c r="F63" i="108" l="1"/>
  <c r="G63" i="108"/>
  <c r="G59" i="108"/>
  <c r="F59" i="108"/>
  <c r="G47" i="108"/>
  <c r="G41" i="108"/>
  <c r="G53" i="108" s="1"/>
  <c r="G30" i="108"/>
  <c r="F30" i="108"/>
  <c r="G27" i="108"/>
  <c r="F27" i="108"/>
  <c r="G24" i="108"/>
  <c r="G7" i="108"/>
  <c r="G29" i="109"/>
  <c r="F13" i="109"/>
  <c r="G38" i="110"/>
  <c r="F38" i="110"/>
  <c r="G30" i="110"/>
  <c r="G17" i="110"/>
  <c r="G11" i="110"/>
  <c r="G8" i="110"/>
  <c r="F8" i="110"/>
  <c r="F34" i="109" l="1"/>
  <c r="F11" i="110"/>
  <c r="F30" i="110"/>
  <c r="F19" i="108"/>
  <c r="G37" i="109"/>
  <c r="F17" i="110"/>
  <c r="G34" i="109"/>
  <c r="G15" i="108"/>
  <c r="G36" i="108" s="1"/>
  <c r="F41" i="108"/>
  <c r="F29" i="109"/>
  <c r="F7" i="108"/>
  <c r="F36" i="108" s="1"/>
  <c r="F6" i="109"/>
  <c r="G13" i="109"/>
  <c r="F47" i="108"/>
  <c r="G6" i="109"/>
  <c r="F37" i="109"/>
  <c r="G19" i="108"/>
  <c r="F24" i="108"/>
  <c r="F68" i="108"/>
  <c r="F15" i="108"/>
  <c r="G68" i="108"/>
  <c r="G69" i="108" s="1"/>
  <c r="F14" i="110"/>
  <c r="G14" i="110"/>
  <c r="G43" i="109" l="1"/>
  <c r="G45" i="109" s="1"/>
  <c r="F43" i="109"/>
  <c r="F45" i="109" s="1"/>
  <c r="F53" i="108"/>
  <c r="F69" i="108" s="1"/>
  <c r="C10" i="114" l="1"/>
  <c r="C10" i="115"/>
  <c r="E8" i="92" l="1"/>
  <c r="D8" i="92"/>
  <c r="D9" i="92"/>
  <c r="E7" i="92"/>
  <c r="D7" i="92"/>
  <c r="D6" i="92" s="1"/>
  <c r="C8" i="95"/>
  <c r="E9" i="92" l="1"/>
  <c r="E6" i="92" s="1"/>
  <c r="C38" i="110" l="1"/>
  <c r="B1" i="92" l="1"/>
  <c r="B2" i="92"/>
  <c r="Q33" i="92"/>
  <c r="I33" i="92"/>
  <c r="Q32" i="92"/>
  <c r="I32" i="92"/>
  <c r="Q31" i="92"/>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P7" i="92"/>
  <c r="O7" i="92"/>
  <c r="N7" i="92"/>
  <c r="M7" i="92"/>
  <c r="M6" i="92" s="1"/>
  <c r="L7" i="92"/>
  <c r="K7" i="92"/>
  <c r="J7" i="92"/>
  <c r="G7" i="92"/>
  <c r="F7" i="92"/>
  <c r="C7" i="92"/>
  <c r="E34" i="92"/>
  <c r="D34" i="92"/>
  <c r="B2" i="123"/>
  <c r="B1" i="123"/>
  <c r="N6" i="92" l="1"/>
  <c r="P6" i="92"/>
  <c r="C6" i="92"/>
  <c r="C34" i="92" s="1"/>
  <c r="F6" i="92"/>
  <c r="F34" i="92" s="1"/>
  <c r="I34" i="92" s="1"/>
  <c r="C12" i="95" s="1"/>
  <c r="J6" i="92"/>
  <c r="J34" i="92" s="1"/>
  <c r="K6" i="92"/>
  <c r="O6" i="92"/>
  <c r="G6" i="92"/>
  <c r="L6" i="92"/>
  <c r="G34" i="92"/>
  <c r="C11" i="95" s="1"/>
  <c r="O34" i="92"/>
  <c r="P34" i="92"/>
  <c r="M34" i="92"/>
  <c r="Q18" i="92"/>
  <c r="Q14" i="92"/>
  <c r="Q30" i="92"/>
  <c r="C13" i="95"/>
  <c r="Q26" i="92"/>
  <c r="Q8" i="92"/>
  <c r="K34" i="92"/>
  <c r="Q9" i="92"/>
  <c r="L34" i="92"/>
  <c r="Q22" i="92"/>
  <c r="N34" i="92"/>
  <c r="I9" i="92"/>
  <c r="I7" i="92"/>
  <c r="I8" i="92"/>
  <c r="Q7" i="92"/>
  <c r="Q6" i="92" l="1"/>
  <c r="Q34" i="92" s="1"/>
  <c r="C14" i="95"/>
  <c r="I6" i="92"/>
  <c r="C10" i="95"/>
  <c r="D38" i="110"/>
  <c r="E38" i="110" l="1"/>
  <c r="A2" i="121" l="1"/>
  <c r="A1" i="121"/>
  <c r="E12" i="122"/>
  <c r="D12" i="122"/>
  <c r="C12" i="122"/>
  <c r="B12" i="122"/>
  <c r="F12" i="122" s="1"/>
  <c r="E11" i="122"/>
  <c r="D11" i="122"/>
  <c r="F11" i="122" s="1"/>
  <c r="C11" i="122"/>
  <c r="B11" i="122"/>
  <c r="F10" i="122"/>
  <c r="E10" i="122"/>
  <c r="D10" i="122"/>
  <c r="C10" i="122"/>
  <c r="B10" i="122"/>
  <c r="F9" i="122"/>
  <c r="E9" i="122"/>
  <c r="D9" i="122"/>
  <c r="C9" i="122"/>
  <c r="B9" i="122"/>
  <c r="B11" i="121"/>
  <c r="B7" i="121"/>
  <c r="B6" i="121" l="1"/>
  <c r="B16" i="121"/>
  <c r="B14" i="121" s="1"/>
  <c r="C22" i="111"/>
  <c r="B23" i="121" l="1"/>
  <c r="H7" i="11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C7" i="114"/>
  <c r="D7" i="114"/>
  <c r="D10" i="114"/>
  <c r="C15"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34" i="113" l="1"/>
  <c r="H22" i="111"/>
  <c r="H21" i="112"/>
  <c r="C62" i="69"/>
  <c r="C58"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35" i="69" l="1"/>
  <c r="C37" i="88"/>
  <c r="D37" i="88"/>
  <c r="E37" i="88"/>
  <c r="C67" i="69"/>
  <c r="C52" i="69"/>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H30" i="110"/>
  <c r="D30" i="110"/>
  <c r="C30" i="110"/>
  <c r="H29" i="110"/>
  <c r="E29" i="110"/>
  <c r="H28" i="110"/>
  <c r="H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H14" i="110"/>
  <c r="H13" i="110"/>
  <c r="E13" i="110"/>
  <c r="H12" i="110"/>
  <c r="E12" i="110"/>
  <c r="H11" i="110"/>
  <c r="D11" i="110"/>
  <c r="C11" i="110"/>
  <c r="H10" i="110"/>
  <c r="E10" i="110"/>
  <c r="H9" i="110"/>
  <c r="E9" i="110"/>
  <c r="D8" i="110"/>
  <c r="C8" i="110"/>
  <c r="H7" i="110"/>
  <c r="E7" i="110"/>
  <c r="H6" i="110"/>
  <c r="E6" i="110"/>
  <c r="H44" i="109"/>
  <c r="E44" i="109"/>
  <c r="H42" i="109"/>
  <c r="E42" i="109"/>
  <c r="H41" i="109"/>
  <c r="E41" i="109"/>
  <c r="H40" i="109"/>
  <c r="E40" i="109"/>
  <c r="H39" i="109"/>
  <c r="E39" i="109"/>
  <c r="H38" i="109"/>
  <c r="E38" i="109"/>
  <c r="H37" i="109"/>
  <c r="D37" i="109"/>
  <c r="C37" i="109"/>
  <c r="H36" i="109"/>
  <c r="E36" i="109"/>
  <c r="H35" i="109"/>
  <c r="E35" i="109"/>
  <c r="H34" i="109"/>
  <c r="D34" i="109"/>
  <c r="C34" i="109"/>
  <c r="H33" i="109"/>
  <c r="E33" i="109"/>
  <c r="H32" i="109"/>
  <c r="E32" i="109"/>
  <c r="H31" i="109"/>
  <c r="E31" i="109"/>
  <c r="H30" i="109"/>
  <c r="E30" i="109"/>
  <c r="H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D13" i="109"/>
  <c r="C13" i="109"/>
  <c r="H12" i="109"/>
  <c r="E12" i="109"/>
  <c r="H11" i="109"/>
  <c r="E11" i="109"/>
  <c r="H10" i="109"/>
  <c r="E10" i="109"/>
  <c r="H9" i="109"/>
  <c r="E9" i="109"/>
  <c r="H8" i="109"/>
  <c r="E8" i="109"/>
  <c r="H7" i="109"/>
  <c r="E7" i="109"/>
  <c r="D6" i="109"/>
  <c r="C6" i="109"/>
  <c r="H69"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D47" i="108"/>
  <c r="C47" i="108"/>
  <c r="H46" i="108"/>
  <c r="E46" i="108"/>
  <c r="H45" i="108"/>
  <c r="E45" i="108"/>
  <c r="H44" i="108"/>
  <c r="E44" i="108"/>
  <c r="H43" i="108"/>
  <c r="E43" i="108"/>
  <c r="H42" i="108"/>
  <c r="E42" i="108"/>
  <c r="H41" i="108"/>
  <c r="D41" i="108"/>
  <c r="C41" i="108"/>
  <c r="H40" i="108"/>
  <c r="E40" i="108"/>
  <c r="H39" i="108"/>
  <c r="E39" i="108"/>
  <c r="H38" i="108"/>
  <c r="E38" i="108"/>
  <c r="H35" i="108"/>
  <c r="E35" i="108"/>
  <c r="H34" i="108"/>
  <c r="E34" i="108"/>
  <c r="H33" i="108"/>
  <c r="E33" i="108"/>
  <c r="H32" i="108"/>
  <c r="E32" i="108"/>
  <c r="H31" i="108"/>
  <c r="E31" i="108"/>
  <c r="D30" i="108"/>
  <c r="C30" i="108"/>
  <c r="H29" i="108"/>
  <c r="E29" i="108"/>
  <c r="H28" i="108"/>
  <c r="E28" i="108"/>
  <c r="H27" i="108"/>
  <c r="D27" i="108"/>
  <c r="C27" i="108"/>
  <c r="H26" i="108"/>
  <c r="E26" i="108"/>
  <c r="H25" i="108"/>
  <c r="E25" i="108"/>
  <c r="H24" i="108"/>
  <c r="D24" i="108"/>
  <c r="C24" i="108"/>
  <c r="H23" i="108"/>
  <c r="E23" i="108"/>
  <c r="H22" i="108"/>
  <c r="E22" i="108"/>
  <c r="H21" i="108"/>
  <c r="E21" i="108"/>
  <c r="H20" i="108"/>
  <c r="E20" i="108"/>
  <c r="H19" i="108"/>
  <c r="D19" i="108"/>
  <c r="C19" i="108"/>
  <c r="H18" i="108"/>
  <c r="E18" i="108"/>
  <c r="H17" i="108"/>
  <c r="E17" i="108"/>
  <c r="H16" i="108"/>
  <c r="E16" i="108"/>
  <c r="D15" i="108"/>
  <c r="C15" i="108"/>
  <c r="H14" i="108"/>
  <c r="E14" i="108"/>
  <c r="H13" i="108"/>
  <c r="E13" i="108"/>
  <c r="H12" i="108"/>
  <c r="E12" i="108"/>
  <c r="H11" i="108"/>
  <c r="E11" i="108"/>
  <c r="H10" i="108"/>
  <c r="E10" i="108"/>
  <c r="H9" i="108"/>
  <c r="E9" i="108"/>
  <c r="H8" i="108"/>
  <c r="E8" i="108"/>
  <c r="H7" i="108"/>
  <c r="D7" i="108"/>
  <c r="C7" i="108"/>
  <c r="E27" i="108" l="1"/>
  <c r="C43" i="109"/>
  <c r="C45" i="109" s="1"/>
  <c r="E30" i="110"/>
  <c r="C36" i="108"/>
  <c r="D53" i="108"/>
  <c r="D68" i="108"/>
  <c r="D69" i="108" s="1"/>
  <c r="E63" i="108"/>
  <c r="C68" i="108"/>
  <c r="E68" i="108" s="1"/>
  <c r="E47" i="108"/>
  <c r="E24" i="108"/>
  <c r="E19" i="108"/>
  <c r="E15" i="108"/>
  <c r="H30" i="108"/>
  <c r="E59" i="108"/>
  <c r="H36" i="108"/>
  <c r="D36" i="108"/>
  <c r="C53" i="108"/>
  <c r="H47" i="108"/>
  <c r="H15" i="108"/>
  <c r="E30" i="108"/>
  <c r="E7" i="108"/>
  <c r="E37" i="109"/>
  <c r="E34" i="109"/>
  <c r="E13" i="109"/>
  <c r="H45" i="109"/>
  <c r="H13" i="109"/>
  <c r="E29" i="109"/>
  <c r="E6" i="109"/>
  <c r="E14" i="110"/>
  <c r="E11" i="110"/>
  <c r="H8" i="110"/>
  <c r="E8" i="110"/>
  <c r="C68" i="69"/>
  <c r="E17" i="110"/>
  <c r="H6" i="109"/>
  <c r="D43" i="109"/>
  <c r="D45" i="109" s="1"/>
  <c r="E45" i="109" s="1"/>
  <c r="H68" i="108"/>
  <c r="E41" i="108"/>
  <c r="H53" i="108"/>
  <c r="E36" i="108" l="1"/>
  <c r="C69" i="108"/>
  <c r="E53" i="108"/>
  <c r="H43" i="109"/>
  <c r="E43" i="109"/>
  <c r="E69" i="108"/>
  <c r="B1" i="97" l="1"/>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21" i="97"/>
  <c r="B1" i="95"/>
  <c r="B1" i="93"/>
  <c r="B1" i="64"/>
  <c r="B1" i="90"/>
  <c r="B1" i="69"/>
  <c r="B1" i="94"/>
  <c r="B1" i="89"/>
  <c r="B1" i="73"/>
  <c r="B1" i="88"/>
  <c r="B1" i="52"/>
  <c r="B1" i="86"/>
  <c r="G5" i="86"/>
  <c r="F5" i="86"/>
  <c r="E5" i="86"/>
  <c r="D5" i="86"/>
  <c r="G5" i="84"/>
  <c r="F5" i="84"/>
  <c r="E5" i="84"/>
  <c r="D5" i="84"/>
  <c r="C5" i="84"/>
  <c r="G39" i="97" l="1"/>
  <c r="E6" i="86"/>
  <c r="F6" i="86"/>
  <c r="G6" i="86"/>
  <c r="F13" i="86" l="1"/>
  <c r="G13" i="86"/>
  <c r="E13" i="86"/>
  <c r="C21" i="94"/>
  <c r="C20" i="94"/>
  <c r="C19" i="94"/>
  <c r="B1" i="91" l="1"/>
  <c r="B1" i="84"/>
  <c r="C26" i="95" l="1"/>
  <c r="C22" i="95"/>
  <c r="C32" i="95" l="1"/>
  <c r="D6" i="86"/>
  <c r="D13" i="86" l="1"/>
  <c r="B22" i="121"/>
  <c r="C34" i="95"/>
  <c r="C6" i="86"/>
  <c r="C13" i="86" l="1"/>
  <c r="B21" i="121"/>
  <c r="D19" i="94"/>
  <c r="D13" i="94"/>
  <c r="S21" i="90"/>
  <c r="S20" i="90"/>
  <c r="S19" i="90"/>
  <c r="S18" i="90"/>
  <c r="S17" i="90"/>
  <c r="S16" i="90"/>
  <c r="S15" i="90"/>
  <c r="S14" i="90"/>
  <c r="S13" i="90"/>
  <c r="S12" i="90"/>
  <c r="S11" i="90"/>
  <c r="S10" i="90"/>
  <c r="S9" i="90"/>
  <c r="S8" i="90"/>
  <c r="D8" i="94" l="1"/>
  <c r="D16" i="94"/>
  <c r="D7" i="94"/>
  <c r="D21" i="94"/>
  <c r="D17" i="94"/>
  <c r="D15" i="94"/>
  <c r="D12" i="94"/>
  <c r="D11" i="94"/>
  <c r="D20" i="94"/>
  <c r="D9" i="94"/>
  <c r="T21" i="64"/>
  <c r="U21" i="64"/>
  <c r="S21" i="64"/>
  <c r="C21" i="64"/>
  <c r="G22" i="91"/>
  <c r="F22" i="91"/>
  <c r="E22" i="91"/>
  <c r="D22" i="91"/>
  <c r="C22" i="91"/>
  <c r="H21" i="91"/>
  <c r="H20" i="91"/>
  <c r="H19" i="91"/>
  <c r="H18" i="91"/>
  <c r="H17" i="91"/>
  <c r="H16" i="91"/>
  <c r="H15" i="91"/>
  <c r="H14" i="91"/>
  <c r="H13" i="91"/>
  <c r="H12" i="91"/>
  <c r="H11" i="91"/>
  <c r="H10" i="91"/>
  <c r="H9"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C8" i="73"/>
  <c r="C53" i="89"/>
  <c r="C13" i="73" l="1"/>
  <c r="C42" i="89"/>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 r="E27" i="110" l="1"/>
  <c r="E28" i="1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<sst xmlns="http://schemas.openxmlformats.org/spreadsheetml/2006/main" count="1251" uniqueCount="780">
  <si>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</si>
  <si>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</si>
  <si>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</si>
  <si>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</si>
  <si>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</si>
  <si>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</si>
  <si>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</si>
  <si>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</si>
  <si>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</si>
  <si>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</si>
  <si>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</si>
  <si>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</si>
  <si>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</si>
  <si>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</si>
  <si>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</si>
  <si>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</si>
  <si>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</si>
  <si>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</si>
  <si>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</si>
  <si>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</si>
  <si>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</si>
  <si>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</si>
  <si>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</si>
  <si>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</si>
  <si>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</si>
  <si>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</si>
  <si>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</si>
  <si>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</si>
  <si>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</si>
  <si>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</si>
  <si>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</si>
  <si>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</si>
  <si>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</si>
  <si>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</si>
  <si>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</si>
  <si>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</si>
  <si>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</si>
  <si>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</si>
  <si>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</si>
  <si>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</si>
  <si>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</si>
  <si>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</si>
  <si>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</si>
  <si>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</si>
  <si>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</si>
  <si>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</si>
  <si>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</si>
  <si>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</si>
  <si>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</si>
  <si>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</si>
  <si>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</si>
  <si>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</si>
  <si>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</si>
  <si>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</si>
  <si>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</si>
  <si>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</si>
  <si>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</si>
  <si>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</si>
  <si>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</si>
  <si>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</si>
  <si>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</si>
  <si>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</si>
  <si>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</si>
  <si>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</si>
  <si>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</si>
  <si>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</si>
  <si>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</si>
  <si>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</si>
  <si>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</si>
  <si>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</si>
  <si>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</si>
  <si>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</si>
  <si>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</si>
  <si>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</si>
  <si>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</si>
  <si>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</si>
  <si>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</si>
  <si>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</si>
  <si>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</si>
  <si>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</si>
  <si>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</si>
  <si>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</si>
  <si>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</si>
  <si>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</si>
  <si>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</si>
  <si>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</si>
  <si>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</si>
  <si>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</si>
  <si>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</si>
  <si>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</si>
  <si>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</si>
  <si>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</si>
  <si>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</si>
  <si>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</si>
  <si>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</si>
  <si>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</si>
  <si>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</si>
  <si>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</si>
  <si>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</si>
  <si>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</si>
  <si>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</si>
  <si>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</si>
  <si>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</si>
  <si>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</si>
  <si>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</si>
  <si>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</si>
  <si>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</si>
  <si>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</si>
  <si>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</si>
  <si>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</si>
  <si>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</si>
  <si>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</si>
  <si>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</si>
  <si>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</si>
  <si>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</si>
  <si>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</si>
  <si>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</si>
  <si>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</si>
  <si>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</si>
  <si>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</si>
  <si>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</si>
  <si>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</si>
  <si>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</si>
  <si>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</si>
  <si>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</si>
  <si>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</si>
  <si>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</si>
  <si>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</si>
  <si>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</si>
  <si>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</si>
  <si>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</si>
  <si>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</si>
  <si>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</si>
  <si>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</si>
  <si>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</si>
  <si>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</si>
  <si>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</si>
  <si>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</si>
  <si>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</si>
  <si>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</si>
  <si>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</si>
  <si>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</si>
  <si>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</si>
  <si>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</si>
  <si>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</si>
  <si>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</si>
  <si>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</si>
  <si>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</si>
  <si>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</si>
  <si>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</si>
  <si>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</si>
  <si>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</si>
  <si>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</si>
  <si>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</si>
  <si>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</si>
  <si>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</si>
  <si>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</si>
  <si>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</si>
  <si>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</si>
  <si>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</si>
  <si>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</si>
  <si>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</si>
  <si>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</si>
  <si>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</si>
  <si>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</si>
  <si>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</si>
  <si>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</si>
  <si>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</si>
  <si>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</si>
  <si>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</si>
  <si>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</si>
  <si>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</si>
  <si>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</si>
  <si>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</si>
  <si>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</si>
  <si>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</si>
  <si>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</si>
  <si>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</si>
  <si>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</si>
  <si>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</si>
  <si>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</si>
  <si>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</si>
  <si>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</si>
  <si>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</si>
  <si>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</si>
  <si>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</si>
  <si>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</si>
  <si>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</si>
  <si>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</si>
  <si>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</si>
  <si>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</si>
  <si>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</si>
  <si>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</si>
  <si>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</si>
  <si>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</si>
  <si>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</si>
  <si>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</si>
  <si>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</si>
  <si>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</si>
  <si>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</si>
  <si>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</si>
  <si>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</si>
  <si>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</si>
  <si>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</si>
  <si>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</si>
  <si>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</si>
  <si>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</si>
  <si>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</si>
  <si>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</si>
  <si>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</si>
  <si>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</si>
  <si>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</si>
  <si>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</si>
  <si>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</si>
  <si>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</si>
  <si>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</si>
  <si>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</si>
  <si>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</si>
  <si>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</si>
  <si>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</si>
  <si>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</si>
  <si>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</si>
  <si>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</si>
  <si>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</si>
  <si>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</si>
  <si>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</si>
  <si>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</si>
  <si>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</si>
  <si>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</si>
  <si>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</si>
  <si>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</si>
  <si>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</si>
  <si>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</si>
  <si>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</si>
  <si>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</si>
  <si>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</si>
  <si>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</si>
  <si>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</si>
  <si>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</si>
  <si>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</si>
  <si>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</si>
  <si>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</si>
  <si>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</si>
  <si>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</si>
  <si>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</si>
  <si>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</si>
  <si>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</si>
  <si>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</si>
  <si>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</si>
  <si>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</si>
  <si>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</si>
  <si>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</si>
  <si>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</si>
  <si>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</si>
  <si>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</si>
  <si>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</si>
  <si>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</si>
  <si>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</si>
  <si>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</si>
  <si>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</si>
  <si>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</si>
  <si>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</si>
  <si>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</si>
  <si>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</si>
  <si>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</si>
  <si>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</si>
  <si>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</si>
  <si>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</si>
  <si>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</si>
  <si>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</si>
  <si>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</si>
  <si>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</si>
  <si>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</si>
  <si>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</si>
  <si>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</si>
  <si>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</si>
  <si>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</si>
  <si>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</si>
  <si>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</si>
  <si>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</si>
  <si>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</si>
  <si>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</si>
  <si>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</si>
  <si>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</si>
  <si>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</si>
  <si>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</si>
  <si>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</si>
  <si>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</si>
  <si>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</si>
  <si>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</si>
  <si>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</si>
  <si>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</si>
  <si>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</si>
  <si>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</si>
  <si>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</si>
  <si>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</si>
  <si>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</si>
  <si>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</si>
  <si>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</si>
  <si>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</si>
  <si>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</si>
  <si>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</si>
  <si>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</si>
  <si>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</si>
  <si>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</si>
  <si>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</si>
  <si>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</si>
  <si>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</si>
  <si>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</si>
  <si>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</si>
  <si>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</si>
  <si>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</si>
  <si>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</si>
  <si>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</si>
  <si>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</si>
  <si>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</si>
  <si>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</si>
  <si>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</si>
  <si>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</si>
  <si>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</si>
  <si>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</si>
  <si>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</si>
  <si>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</si>
  <si>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</si>
  <si>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</si>
  <si>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</si>
  <si>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</si>
  <si>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</si>
  <si>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</si>
  <si>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</si>
  <si>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</si>
  <si>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</si>
  <si>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</si>
  <si>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</si>
  <si>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</si>
  <si>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</si>
  <si>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</si>
  <si>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</si>
  <si>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</si>
  <si>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</si>
  <si>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</si>
  <si>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</si>
  <si>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</si>
  <si>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</si>
  <si>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</si>
  <si>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</si>
  <si>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</si>
  <si>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</si>
  <si>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</si>
  <si>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</si>
  <si>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</si>
  <si>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</si>
  <si>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</si>
  <si>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</si>
  <si>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</si>
  <si>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</si>
  <si>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</si>
  <si>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</si>
  <si>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</si>
  <si>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</si>
  <si>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</si>
  <si>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</si>
  <si>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</si>
  <si>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</si>
  <si>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</si>
  <si>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</si>
  <si>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</si>
  <si>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</si>
  <si>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</si>
  <si>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</si>
  <si>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</si>
  <si>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</si>
  <si>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</si>
  <si>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</si>
  <si>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</si>
  <si>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</si>
  <si>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</si>
  <si>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</si>
  <si>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</si>
  <si>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</si>
  <si>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</si>
  <si>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</si>
  <si>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</si>
  <si>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</si>
  <si>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</si>
  <si>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</si>
  <si>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</si>
  <si>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</si>
  <si>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</si>
  <si>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</si>
  <si>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</si>
  <si>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</si>
  <si>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</si>
  <si>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</si>
  <si>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</si>
  <si>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</si>
  <si>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</si>
  <si>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</si>
  <si>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</si>
  <si>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</si>
  <si>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</si>
  <si>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</si>
  <si>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</si>
  <si>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</si>
  <si>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</si>
  <si>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</si>
  <si>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</si>
  <si>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</si>
  <si>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</si>
  <si>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</si>
  <si>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</si>
  <si>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</si>
  <si>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</si>
  <si>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</si>
  <si>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</si>
  <si>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</si>
  <si>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</si>
  <si>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</si>
  <si>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</si>
  <si>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</si>
  <si>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</si>
  <si>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</si>
  <si>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</si>
  <si>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</si>
  <si>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</si>
  <si>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</si>
  <si>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</si>
  <si>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</si>
  <si>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</si>
  <si>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</si>
  <si>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</si>
  <si>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</si>
  <si>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</si>
  <si>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</si>
  <si>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</si>
  <si>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</si>
  <si>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</si>
  <si>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</si>
  <si>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</si>
  <si>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</si>
  <si>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</si>
  <si>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</si>
  <si>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</si>
  <si>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</si>
  <si>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</si>
  <si>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</si>
  <si>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</si>
  <si>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</si>
  <si>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</si>
  <si>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</si>
  <si>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</si>
  <si>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</si>
  <si>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</si>
  <si>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</si>
  <si>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</si>
  <si>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</si>
  <si>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</si>
  <si>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</si>
  <si>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</si>
  <si>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</si>
  <si>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</si>
  <si>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</si>
  <si>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</si>
  <si>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</si>
  <si>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</si>
  <si>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</si>
  <si>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</si>
  <si>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</si>
  <si>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</si>
  <si>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</si>
  <si>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</si>
  <si>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</si>
  <si>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</si>
  <si>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</si>
  <si>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</si>
  <si>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</si>
  <si>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</si>
  <si>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</si>
  <si>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</si>
  <si>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</si>
  <si>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</si>
  <si>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</si>
  <si>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</si>
  <si>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</si>
  <si>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</si>
  <si>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</si>
  <si>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</si>
  <si>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</si>
  <si>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</si>
  <si>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</si>
  <si>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</si>
  <si>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</si>
  <si>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</si>
  <si>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</si>
  <si>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</si>
  <si>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</si>
  <si>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</si>
  <si>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</si>
  <si>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</si>
  <si>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</si>
  <si>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</si>
  <si>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</si>
  <si>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</si>
  <si>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</si>
  <si>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</si>
  <si>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</si>
  <si>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</si>
  <si>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</si>
  <si>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</si>
  <si>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</si>
  <si>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</si>
  <si>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</si>
  <si>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</si>
  <si>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</si>
  <si>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</si>
  <si>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</si>
  <si>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</si>
  <si>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</si>
  <si>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</si>
  <si>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</si>
  <si>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</si>
  <si>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</si>
  <si>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</si>
  <si>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</si>
  <si>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</si>
  <si>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</si>
  <si>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</si>
  <si>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</si>
  <si>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</si>
  <si>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</si>
  <si>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</si>
  <si>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</si>
  <si>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</si>
  <si>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</si>
  <si>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</si>
  <si>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</si>
  <si>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</si>
  <si>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</si>
  <si>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</si>
  <si>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</si>
  <si>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</si>
  <si>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</si>
  <si>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</si>
  <si>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</si>
  <si>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</si>
  <si>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</si>
  <si>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</si>
  <si>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</si>
  <si>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</si>
  <si>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</si>
  <si>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</si>
  <si>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</si>
  <si>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</si>
  <si>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</si>
  <si>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</si>
  <si>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</si>
  <si>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</si>
  <si>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</si>
  <si>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</si>
  <si>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</si>
  <si>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</si>
  <si>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</si>
  <si>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</si>
  <si>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</si>
  <si>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</si>
  <si>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</si>
  <si>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</si>
  <si>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</si>
  <si>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</si>
  <si>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</si>
  <si>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</si>
  <si>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</si>
  <si>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</si>
  <si>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</si>
  <si>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</si>
  <si>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</si>
  <si>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</si>
  <si>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</si>
  <si>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</si>
  <si>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</si>
  <si>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</si>
  <si>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</si>
  <si>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</si>
  <si>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</si>
  <si>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</si>
  <si>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</si>
  <si>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</si>
  <si>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</si>
  <si>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</si>
  <si>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</si>
  <si>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</si>
  <si>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</si>
  <si>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</si>
  <si>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</si>
  <si>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</si>
  <si>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</si>
  <si>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</si>
  <si>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</si>
  <si>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</si>
  <si>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</si>
  <si>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</si>
  <si>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</si>
  <si>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</si>
  <si>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</si>
  <si>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</si>
  <si>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</si>
  <si>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</si>
  <si>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</si>
  <si>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</si>
  <si>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</si>
  <si>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</si>
  <si>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</si>
  <si>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</si>
  <si>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</si>
  <si>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</si>
  <si>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</si>
  <si>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</si>
  <si>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</si>
  <si>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</si>
  <si>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</si>
  <si>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</si>
  <si>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</si>
  <si>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</si>
  <si>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</si>
  <si>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</si>
  <si>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</si>
  <si>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</si>
  <si>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</si>
  <si>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</si>
  <si>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</si>
  <si>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</si>
  <si>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</si>
  <si>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</si>
  <si>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</si>
  <si>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</si>
  <si>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</si>
  <si>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</si>
  <si>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</si>
  <si>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</si>
  <si>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</si>
  <si>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</si>
  <si>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</si>
  <si>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</si>
  <si>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</si>
  <si>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</si>
  <si>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</si>
  <si>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</si>
  <si>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</si>
  <si>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</si>
  <si>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</si>
  <si>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</si>
  <si>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</si>
  <si>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</si>
  <si>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</si>
  <si>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</si>
  <si>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</si>
  <si>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</si>
  <si>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</si>
  <si>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</si>
  <si>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</si>
  <si>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</si>
  <si>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</si>
  <si>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</si>
  <si>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</si>
  <si>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</si>
  <si>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</si>
  <si>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</si>
  <si>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</si>
  <si>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</si>
  <si>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</si>
  <si>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</si>
  <si>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</si>
  <si>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</si>
  <si>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</si>
  <si>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</si>
  <si>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</si>
  <si>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</si>
  <si>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</si>
  <si>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</si>
  <si>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</si>
  <si>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</si>
  <si>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</si>
  <si>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</si>
  <si>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</si>
  <si>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</si>
  <si>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</si>
  <si>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</si>
  <si>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</si>
  <si>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</si>
  <si>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</si>
  <si>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</si>
  <si>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</si>
  <si>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</si>
  <si>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</si>
  <si>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</si>
  <si>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</si>
  <si>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</si>
  <si>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</si>
  <si>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</si>
  <si>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</si>
  <si>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</si>
  <si>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</si>
  <si>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</si>
  <si>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</si>
  <si>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</si>
  <si>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</si>
  <si>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</si>
  <si>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</si>
  <si>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</si>
  <si>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</si>
  <si>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</si>
  <si>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</si>
  <si>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</si>
  <si>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</si>
  <si>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</si>
  <si>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</si>
  <si>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</si>
  <si>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</si>
  <si>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</si>
  <si>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</si>
  <si>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</si>
  <si>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</si>
  <si>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</si>
  <si>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</si>
  <si>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</si>
  <si>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</si>
  <si>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</si>
  <si>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</si>
  <si>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</si>
  <si>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</si>
  <si>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</si>
  <si>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</si>
  <si>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</si>
  <si>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</si>
  <si>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</si>
  <si>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</si>
  <si>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</si>
  <si>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</si>
  <si>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</si>
  <si>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</si>
  <si>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</si>
  <si>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</si>
  <si>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</si>
  <si>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</si>
  <si>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</si>
  <si>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</si>
  <si>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</si>
  <si>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</si>
  <si>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</si>
  <si>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</si>
  <si>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</si>
  <si>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</si>
  <si>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Arman Dunayev</t>
  </si>
  <si>
    <t>Independent member</t>
  </si>
  <si>
    <t>Chingiz Kanapianov</t>
  </si>
  <si>
    <t>Aliya Karpykova</t>
  </si>
  <si>
    <t>Non-independent member</t>
  </si>
  <si>
    <t>Viktor Skryl</t>
  </si>
  <si>
    <t xml:space="preserve">Nana Gvaladze </t>
  </si>
  <si>
    <t>Nikoloz Geguchadze</t>
  </si>
  <si>
    <t>Konstantine Gordeziani</t>
  </si>
  <si>
    <t>Shota Chkoidze</t>
  </si>
  <si>
    <t>Tamar Goderdzishvili</t>
  </si>
  <si>
    <t>JSC " Halyk Bank of Kazakhstan"</t>
  </si>
  <si>
    <t>Timur Kulibayev</t>
  </si>
  <si>
    <t>Dinara Kulibayeva</t>
  </si>
  <si>
    <t>The Bank of New York (Nominal Holder)</t>
  </si>
  <si>
    <t>JSC " Halyk Bank Georgia"</t>
  </si>
  <si>
    <t>http://halykbank.ge</t>
  </si>
  <si>
    <t>TOTAL EQUITY*</t>
  </si>
  <si>
    <t xml:space="preserve">*Share capital as defined by the Law on Commercial Bank Activities </t>
  </si>
  <si>
    <t>Table 9 (Capital), N38</t>
  </si>
  <si>
    <t>Table 9 (Capital), N2</t>
  </si>
  <si>
    <t>Table 9 (Capital), N6</t>
  </si>
  <si>
    <t>Table 9 (Capital), N8</t>
  </si>
  <si>
    <t>Table 9 (Capital), N27</t>
  </si>
  <si>
    <t>General Director/ Legal, Evaluation, Security, Information and Cyber ​​Security, Financial Monitoring, Special Depository, Human Resources, IT Director (Information Technology - Software and Infrastructure, Bank Cards), Managing Director (Correspondent Relations, Centralized Back Office, Maintenance department, Stationery)</t>
  </si>
  <si>
    <t>Deputy General Director/ Risks (Credit Business and Retail Business, Financial, Operational), Problem Loans</t>
  </si>
  <si>
    <t>Deputy General Director/ Credit Administration, Accounting, Finance Department,  additionally responsible for - Retail Lending, Banking Products, Marketing and Contact Center.</t>
  </si>
  <si>
    <t xml:space="preserve">Deputy General Director/Corporate Business, Small and Medium Business, Credit analysis,Treasury.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</si>
</sst>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amily val="2"/>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amily val="2"/>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amily val="1"/>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family val="2"/>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6" fillId="0" borderId="137" applyNumberFormat="0" applyFill="0" applyProtection="0">
      <alignment horizontal="center"/>
    </xf>
    <xf numFmtId="0" fontId="166"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82" fillId="0" borderId="13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0" applyNumberFormat="0" applyAlignment="0" applyProtection="0"/>
    <xf numFmtId="0" fontId="183" fillId="108" borderId="140" applyNumberFormat="0" applyAlignment="0" applyProtection="0"/>
    <xf numFmtId="0" fontId="184" fillId="0" borderId="0" applyNumberFormat="0" applyFill="0" applyAlignment="0"/>
    <xf numFmtId="0" fontId="185" fillId="0" borderId="141"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2"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3"/>
    <xf numFmtId="251" fontId="2" fillId="0" borderId="0"/>
    <xf numFmtId="0" fontId="192" fillId="0" borderId="144"/>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5">
      <alignment horizontal="center" vertical="center"/>
    </xf>
    <xf numFmtId="0" fontId="183" fillId="108" borderId="145">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2" fillId="72" borderId="0"/>
    <xf numFmtId="0" fontId="201" fillId="0" borderId="1" applyNumberFormat="0" applyFont="0" applyFill="0" applyAlignment="0" applyProtection="0"/>
    <xf numFmtId="0" fontId="201" fillId="0" borderId="146"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03" fillId="109" borderId="142" applyNumberFormat="0" applyAlignment="0" applyProtection="0"/>
    <xf numFmtId="0" fontId="145" fillId="8" borderId="30" applyNumberFormat="0" applyAlignment="0" applyProtection="0"/>
    <xf numFmtId="3" fontId="45" fillId="41" borderId="68">
      <protection hidden="1"/>
    </xf>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7"/>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1">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3" fontId="209" fillId="0" borderId="131">
      <alignment vertical="center"/>
    </xf>
    <xf numFmtId="0" fontId="29" fillId="73" borderId="148" applyNumberFormat="0" applyFont="0" applyAlignment="0" applyProtection="0"/>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71" fillId="73" borderId="14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4" applyNumberFormat="0" applyFill="0" applyBorder="0" applyAlignment="0" applyProtection="0">
      <alignment horizontal="center"/>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3" fontId="222" fillId="0" borderId="149" applyNumberFormat="0" applyAlignment="0">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3" fontId="209" fillId="0" borderId="131">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1">
      <alignment vertical="center"/>
    </xf>
    <xf numFmtId="3" fontId="209" fillId="0" borderId="131">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 fillId="0" borderId="0" applyNumberFormat="0" applyFont="0" applyFill="0" applyBorder="0" applyAlignment="0" applyProtection="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0" applyNumberFormat="0" applyFont="0" applyBorder="0" applyAlignment="0" applyProtection="0">
      <alignment horizontal="centerContinuous"/>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1">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1">
      <alignment vertical="center"/>
    </xf>
    <xf numFmtId="0" fontId="211" fillId="0" borderId="0">
      <alignment horizontal="left" vertical="center" wrapText="1"/>
    </xf>
    <xf numFmtId="3" fontId="209" fillId="0" borderId="131">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1">
      <alignment vertical="center"/>
    </xf>
    <xf numFmtId="22" fontId="29" fillId="0" borderId="0" applyFill="0" applyBorder="0" applyAlignment="0"/>
    <xf numFmtId="3" fontId="209" fillId="0" borderId="13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1">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33"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7" fontId="237"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38" fillId="0" borderId="134" applyNumberFormat="0" applyAlignment="0">
      <protection locked="0"/>
    </xf>
    <xf numFmtId="0" fontId="49" fillId="42" borderId="142" applyNumberFormat="0" applyAlignment="0" applyProtection="0"/>
    <xf numFmtId="0" fontId="10" fillId="0" borderId="0"/>
    <xf numFmtId="0" fontId="10" fillId="0" borderId="0"/>
    <xf numFmtId="0" fontId="49" fillId="42" borderId="142" applyNumberFormat="0" applyAlignment="0" applyProtection="0"/>
    <xf numFmtId="0" fontId="49" fillId="42" borderId="142" applyNumberFormat="0" applyAlignment="0" applyProtection="0"/>
    <xf numFmtId="0" fontId="49" fillId="42" borderId="142" applyNumberFormat="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1">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1">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1">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1">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1">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1">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1">
      <alignment vertical="center"/>
    </xf>
    <xf numFmtId="0" fontId="241" fillId="0" borderId="0">
      <alignment horizontal="left"/>
    </xf>
    <xf numFmtId="0" fontId="242" fillId="0" borderId="0">
      <alignment horizontal="center"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97" fontId="243" fillId="0" borderId="15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right"/>
    </xf>
    <xf numFmtId="297" fontId="243" fillId="0" borderId="152">
      <alignment horizontal="right"/>
    </xf>
    <xf numFmtId="297" fontId="243" fillId="0" borderId="152">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left"/>
    </xf>
    <xf numFmtId="297" fontId="243" fillId="0" borderId="152">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2">
      <alignment horizontal="center"/>
    </xf>
    <xf numFmtId="297" fontId="247" fillId="0" borderId="15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1">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1">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1">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1">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4">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45" fillId="68" borderId="134"/>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1" fillId="126" borderId="121"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6" applyNumberFormat="0" applyFill="0" applyAlignment="0" applyProtection="0"/>
    <xf numFmtId="0" fontId="266" fillId="0" borderId="156" applyNumberFormat="0" applyFill="0" applyAlignment="0" applyProtection="0"/>
    <xf numFmtId="0" fontId="266" fillId="0" borderId="156"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7" applyNumberFormat="0" applyFill="0" applyAlignment="0" applyProtection="0"/>
    <xf numFmtId="0" fontId="268" fillId="0" borderId="157" applyNumberFormat="0" applyFill="0" applyAlignment="0" applyProtection="0"/>
    <xf numFmtId="0" fontId="268" fillId="0" borderId="157"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1">
      <alignment vertical="center"/>
    </xf>
    <xf numFmtId="37" fontId="45" fillId="0" borderId="0"/>
    <xf numFmtId="295" fontId="45" fillId="0" borderId="0"/>
    <xf numFmtId="3" fontId="209" fillId="0" borderId="131">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10" fillId="0" borderId="0"/>
    <xf numFmtId="0" fontId="10" fillId="0" borderId="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8">
      <alignment horizontal="right" vertical="center"/>
      <protection locked="0"/>
    </xf>
    <xf numFmtId="310" fontId="271" fillId="88" borderId="158">
      <alignment horizontal="right" vertical="center"/>
      <protection locked="0"/>
    </xf>
    <xf numFmtId="310" fontId="271" fillId="88" borderId="158">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1">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71" borderId="120" applyFont="0" applyAlignment="0">
      <protection locked="0"/>
    </xf>
    <xf numFmtId="0" fontId="10" fillId="0" borderId="0"/>
    <xf numFmtId="0" fontId="10" fillId="0" borderId="0"/>
    <xf numFmtId="3" fontId="209" fillId="0" borderId="131">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17" fontId="228" fillId="96" borderId="15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2" applyAlignment="0" applyProtection="0">
      <alignment horizontal="centerContinuous"/>
    </xf>
    <xf numFmtId="19" fontId="280" fillId="0" borderId="132" applyAlignment="0" applyProtection="0">
      <alignment horizontal="centerContinuous"/>
    </xf>
    <xf numFmtId="3" fontId="209" fillId="0" borderId="13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3"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3" applyNumberFormat="0" applyFill="0" applyBorder="0" applyAlignment="0"/>
    <xf numFmtId="17" fontId="45" fillId="131" borderId="133" applyNumberFormat="0" applyFill="0" applyBorder="0" applyAlignment="0"/>
    <xf numFmtId="3" fontId="209" fillId="0" borderId="131">
      <alignment vertical="center"/>
    </xf>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7" fontId="282" fillId="0" borderId="0"/>
    <xf numFmtId="295" fontId="282"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37"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xf>
    <xf numFmtId="0" fontId="283"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4"/>
    <xf numFmtId="0" fontId="284"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2">
      <alignment horizontal="center" vertical="center"/>
    </xf>
    <xf numFmtId="0" fontId="283" fillId="132" borderId="122">
      <alignment horizontal="center" vertical="center"/>
    </xf>
    <xf numFmtId="0" fontId="2" fillId="0" borderId="0" applyNumberFormat="0" applyFont="0" applyFill="0" applyBorder="0" applyAlignment="0" applyProtection="0"/>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 fillId="0" borderId="0" applyNumberFormat="0" applyFont="0" applyFill="0" applyBorder="0" applyAlignment="0" applyProtection="0"/>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2">
      <alignment horizontal="center" vertical="center"/>
    </xf>
    <xf numFmtId="0" fontId="283" fillId="104" borderId="122">
      <alignment horizontal="center" vertical="center"/>
    </xf>
    <xf numFmtId="0" fontId="2" fillId="0" borderId="0" applyNumberFormat="0" applyFont="0" applyFill="0" applyBorder="0" applyAlignment="0" applyProtection="0"/>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66"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10" fillId="0" borderId="0"/>
    <xf numFmtId="0" fontId="10" fillId="0" borderId="0"/>
    <xf numFmtId="0" fontId="10" fillId="0" borderId="0"/>
    <xf numFmtId="0" fontId="10" fillId="0" borderId="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88"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60"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16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1">
      <alignment vertical="center"/>
    </xf>
    <xf numFmtId="0" fontId="10" fillId="0" borderId="0"/>
    <xf numFmtId="0" fontId="177" fillId="111"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65" fontId="298" fillId="0" borderId="0">
      <alignment horizontal="right"/>
    </xf>
    <xf numFmtId="0" fontId="10" fillId="0" borderId="0"/>
    <xf numFmtId="0" fontId="2" fillId="0" borderId="16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300" fillId="139" borderId="0"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9"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9" applyProtection="0">
      <alignment horizontal="right" vertical="center"/>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301" fillId="0" borderId="0"/>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0">
      <alignment horizontal="right"/>
    </xf>
    <xf numFmtId="0" fontId="306" fillId="141" borderId="0"/>
    <xf numFmtId="0" fontId="304" fillId="69" borderId="170">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2" fillId="0" borderId="0" applyNumberFormat="0" applyFont="0" applyFill="0" applyBorder="0" applyAlignment="0" applyProtection="0"/>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144"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93"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316" fillId="0" borderId="172" applyNumberFormat="0" applyAlignment="0" applyProtection="0"/>
    <xf numFmtId="0" fontId="317" fillId="0" borderId="17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2" applyNumberFormat="0" applyProtection="0">
      <alignment horizontal="lef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3" applyNumberFormat="0" applyFont="0" applyAlignment="0" applyProtection="0"/>
    <xf numFmtId="0" fontId="2" fillId="0" borderId="174" applyNumberFormat="0" applyFont="0" applyAlignment="0" applyProtection="0"/>
    <xf numFmtId="0" fontId="2" fillId="0" borderId="175" applyNumberFormat="0" applyFont="0" applyAlignment="0" applyProtection="0"/>
    <xf numFmtId="10" fontId="321" fillId="0" borderId="0" applyNumberFormat="0" applyFill="0" applyBorder="0" applyProtection="0">
      <alignment horizontal="right" vertical="top"/>
    </xf>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7" fillId="0" borderId="104" applyNumberFormat="0" applyFill="0" applyAlignment="0" applyProtection="0">
      <alignment vertical="top"/>
    </xf>
    <xf numFmtId="0" fontId="317" fillId="0" borderId="104"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lignment horizontal="centerContinuous"/>
    </xf>
    <xf numFmtId="0" fontId="10" fillId="0" borderId="0"/>
    <xf numFmtId="0" fontId="10" fillId="0" borderId="0"/>
    <xf numFmtId="3" fontId="209" fillId="0" borderId="131">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9"/>
    <xf numFmtId="0" fontId="10" fillId="0" borderId="0"/>
    <xf numFmtId="0" fontId="331" fillId="0" borderId="99"/>
    <xf numFmtId="0" fontId="10" fillId="0" borderId="0"/>
    <xf numFmtId="0" fontId="331" fillId="0" borderId="99"/>
    <xf numFmtId="0" fontId="10" fillId="0" borderId="0"/>
    <xf numFmtId="0" fontId="331" fillId="0" borderId="99"/>
    <xf numFmtId="0" fontId="331" fillId="0" borderId="99"/>
    <xf numFmtId="246" fontId="253"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3" fontId="209" fillId="0" borderId="131">
      <alignment vertical="center"/>
    </xf>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38" fontId="201" fillId="0" borderId="178">
      <alignment horizontal="right"/>
    </xf>
    <xf numFmtId="0" fontId="272" fillId="0" borderId="17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4" fillId="69" borderId="0">
      <alignment horizontal="center"/>
    </xf>
    <xf numFmtId="0" fontId="104" fillId="69" borderId="0">
      <alignment horizontal="center"/>
    </xf>
    <xf numFmtId="3" fontId="209" fillId="0" borderId="131">
      <alignment vertical="center"/>
    </xf>
    <xf numFmtId="0" fontId="332" fillId="104" borderId="0" applyNumberFormat="0" applyBorder="0"/>
    <xf numFmtId="0" fontId="185" fillId="0" borderId="180" applyNumberFormat="0" applyFont="0" applyFill="0" applyAlignment="0"/>
    <xf numFmtId="0" fontId="333"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79" fillId="0" borderId="61" applyNumberFormat="0" applyBorder="0">
      <protection locked="0"/>
    </xf>
    <xf numFmtId="37" fontId="334" fillId="111" borderId="0"/>
    <xf numFmtId="37" fontId="160" fillId="150" borderId="120" applyNumberFormat="0" applyAlignment="0" applyProtection="0"/>
    <xf numFmtId="0" fontId="2" fillId="0" borderId="0" applyNumberFormat="0" applyFont="0" applyFill="0" applyBorder="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 fontId="209" fillId="0" borderId="131">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4">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8" fontId="2" fillId="0" borderId="0"/>
    <xf numFmtId="2" fontId="233"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1">
      <alignment vertical="center"/>
    </xf>
    <xf numFmtId="0" fontId="309" fillId="0" borderId="0" applyProtection="0">
      <alignment horizontal="center"/>
    </xf>
    <xf numFmtId="0" fontId="10" fillId="0" borderId="0"/>
    <xf numFmtId="3" fontId="209" fillId="0" borderId="131">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1">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45" fillId="0" borderId="181" applyNumberFormat="0"/>
    <xf numFmtId="14" fontId="160" fillId="0" borderId="0" applyFont="0" applyFill="0" applyBorder="0" applyProtection="0"/>
    <xf numFmtId="16" fontId="160" fillId="0" borderId="0" applyFont="0" applyFill="0" applyBorder="0" applyProtection="0"/>
    <xf numFmtId="3" fontId="209" fillId="0" borderId="131">
      <alignment vertical="center"/>
    </xf>
    <xf numFmtId="358" fontId="343"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8" applyFont="0">
      <alignment horizontal="right" vertical="center"/>
      <protection locked="0"/>
    </xf>
    <xf numFmtId="0" fontId="45" fillId="69" borderId="184" applyFont="0" applyBorder="0">
      <alignment horizontal="center" wrapText="1"/>
    </xf>
    <xf numFmtId="0" fontId="147" fillId="69" borderId="187" applyNumberFormat="0" applyFill="0" applyBorder="0" applyAlignment="0" applyProtection="0">
      <alignment horizontal="left"/>
    </xf>
    <xf numFmtId="0" fontId="1" fillId="0" borderId="0"/>
    <xf numFmtId="0" fontId="174" fillId="0" borderId="192"/>
    <xf numFmtId="244" fontId="176" fillId="0" borderId="193"/>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83" fillId="108" borderId="194" applyNumberFormat="0" applyAlignment="0" applyProtection="0"/>
    <xf numFmtId="0" fontId="183" fillId="108" borderId="194" applyNumberFormat="0" applyAlignment="0" applyProtection="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201" fillId="0" borderId="183"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92" applyNumberFormat="0" applyFont="0" applyFill="0" applyAlignment="0" applyProtection="0"/>
    <xf numFmtId="0" fontId="149" fillId="0" borderId="192"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3" fontId="45" fillId="41" borderId="187">
      <protection hidden="1"/>
    </xf>
    <xf numFmtId="0" fontId="204" fillId="0" borderId="187" applyBorder="0"/>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vertical="center"/>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0" fontId="232" fillId="120" borderId="188" applyNumberFormat="0" applyBorder="0" applyAlignment="0">
      <alignment horizontal="center"/>
      <protection locked="0"/>
    </xf>
    <xf numFmtId="0" fontId="232" fillId="120" borderId="188" applyNumberFormat="0" applyBorder="0" applyAlignment="0">
      <alignment horizontal="center"/>
      <protection locked="0"/>
    </xf>
    <xf numFmtId="3" fontId="233" fillId="121" borderId="195" applyNumberFormat="0" applyBorder="0" applyAlignment="0" applyProtection="0">
      <protection hidden="1"/>
    </xf>
    <xf numFmtId="281" fontId="2" fillId="0" borderId="0" applyFont="0" applyFill="0" applyBorder="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45" fillId="113" borderId="190" applyAlignment="0" applyProtection="0"/>
    <xf numFmtId="0" fontId="45" fillId="113" borderId="190" applyAlignment="0" applyProtection="0"/>
    <xf numFmtId="0" fontId="45" fillId="113" borderId="190" applyAlignment="0" applyProtection="0"/>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37" fillId="0" borderId="190">
      <alignment horizontal="left" vertical="center"/>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0" borderId="0" applyNumberFormat="0" applyFont="0" applyFill="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2" fontId="233" fillId="129" borderId="193" applyNumberFormat="0" applyBorder="0" applyAlignment="0" applyProtection="0">
      <alignment horizontal="center"/>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49" fontId="2" fillId="71" borderId="188" applyFont="0" applyAlignment="0">
      <protection locked="0"/>
    </xf>
    <xf numFmtId="49" fontId="2" fillId="71" borderId="188" applyFont="0" applyAlignment="0">
      <protection locked="0"/>
    </xf>
    <xf numFmtId="317" fontId="160" fillId="0" borderId="193" applyBorder="0"/>
    <xf numFmtId="253" fontId="228" fillId="96" borderId="193" applyBorder="0"/>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2" fontId="233" fillId="107" borderId="188" applyNumberFormat="0" applyBorder="0" applyAlignment="0">
      <protection locked="0"/>
    </xf>
    <xf numFmtId="3" fontId="209" fillId="0" borderId="131">
      <alignment vertical="center"/>
    </xf>
    <xf numFmtId="37" fontId="201" fillId="0" borderId="0" applyNumberFormat="0" applyFill="0" applyAlignment="0"/>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 fillId="0" borderId="190"/>
    <xf numFmtId="0" fontId="2" fillId="0" borderId="190"/>
    <xf numFmtId="0" fontId="2" fillId="0" borderId="190"/>
    <xf numFmtId="0" fontId="2" fillId="0" borderId="190"/>
    <xf numFmtId="0" fontId="45" fillId="70" borderId="184"/>
    <xf numFmtId="0" fontId="45" fillId="70" borderId="184"/>
    <xf numFmtId="0" fontId="45" fillId="70" borderId="184"/>
    <xf numFmtId="0" fontId="45" fillId="70" borderId="184"/>
    <xf numFmtId="0" fontId="45" fillId="0" borderId="185"/>
    <xf numFmtId="0" fontId="45" fillId="0" borderId="185"/>
    <xf numFmtId="0" fontId="45"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83" fillId="132" borderId="189">
      <alignment horizontal="center" vertical="top"/>
    </xf>
    <xf numFmtId="0" fontId="283" fillId="132" borderId="189">
      <alignment horizontal="center" vertical="top"/>
    </xf>
    <xf numFmtId="0" fontId="45" fillId="0" borderId="184"/>
    <xf numFmtId="0" fontId="45" fillId="0" borderId="184"/>
    <xf numFmtId="0" fontId="45" fillId="0" borderId="184"/>
    <xf numFmtId="0" fontId="45" fillId="0" borderId="184"/>
    <xf numFmtId="0" fontId="2" fillId="0" borderId="189"/>
    <xf numFmtId="0" fontId="2" fillId="0" borderId="189"/>
    <xf numFmtId="0" fontId="2" fillId="0" borderId="189"/>
    <xf numFmtId="0" fontId="2" fillId="0" borderId="189"/>
    <xf numFmtId="0" fontId="2" fillId="0" borderId="189"/>
    <xf numFmtId="0" fontId="284" fillId="70" borderId="195"/>
    <xf numFmtId="0" fontId="284" fillId="70" borderId="195"/>
    <xf numFmtId="0" fontId="2" fillId="0" borderId="185">
      <alignment horizontal="center"/>
    </xf>
    <xf numFmtId="0" fontId="2" fillId="0" borderId="185">
      <alignment horizontal="center"/>
    </xf>
    <xf numFmtId="0" fontId="2" fillId="0" borderId="185">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91">
      <alignment horizontal="center"/>
    </xf>
    <xf numFmtId="0" fontId="2" fillId="0" borderId="191">
      <alignment horizontal="center"/>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3" fontId="2" fillId="0" borderId="190"/>
    <xf numFmtId="3" fontId="2" fillId="0" borderId="190"/>
    <xf numFmtId="3" fontId="2" fillId="0" borderId="190"/>
    <xf numFmtId="3" fontId="2" fillId="0" borderId="190"/>
    <xf numFmtId="0" fontId="45" fillId="70" borderId="184">
      <alignment horizontal="center"/>
    </xf>
    <xf numFmtId="0" fontId="45" fillId="70" borderId="184">
      <alignment horizontal="center"/>
    </xf>
    <xf numFmtId="0" fontId="45" fillId="70" borderId="184">
      <alignment horizontal="center"/>
    </xf>
    <xf numFmtId="0" fontId="45" fillId="70" borderId="184">
      <alignment horizontal="center"/>
    </xf>
    <xf numFmtId="0" fontId="45" fillId="70" borderId="190">
      <alignment horizontal="center"/>
    </xf>
    <xf numFmtId="0" fontId="45" fillId="70" borderId="190">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5">
      <alignment horizontal="left" vertical="top"/>
    </xf>
    <xf numFmtId="0" fontId="45" fillId="70" borderId="185">
      <alignment horizontal="left" vertical="top"/>
    </xf>
    <xf numFmtId="0" fontId="45" fillId="70" borderId="185">
      <alignment horizontal="left" vertical="top"/>
    </xf>
    <xf numFmtId="0" fontId="283" fillId="132" borderId="190">
      <alignment horizontal="center" vertical="center"/>
    </xf>
    <xf numFmtId="0" fontId="283" fillId="132" borderId="190">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90">
      <alignment horizontal="center" vertical="center"/>
    </xf>
    <xf numFmtId="0" fontId="283" fillId="104" borderId="190">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 fillId="0" borderId="186"/>
    <xf numFmtId="0" fontId="2" fillId="0" borderId="186"/>
    <xf numFmtId="0" fontId="2" fillId="0" borderId="186"/>
    <xf numFmtId="0" fontId="2" fillId="0" borderId="186"/>
    <xf numFmtId="0" fontId="2" fillId="0" borderId="191"/>
    <xf numFmtId="0" fontId="2" fillId="0" borderId="191"/>
    <xf numFmtId="0" fontId="2" fillId="0" borderId="0" applyNumberFormat="0" applyFont="0" applyFill="0" applyBorder="0" applyAlignment="0" applyProtection="0"/>
    <xf numFmtId="0" fontId="286" fillId="0" borderId="193"/>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173" fontId="233" fillId="134" borderId="193" applyNumberFormat="0" applyBorder="0" applyAlignment="0" applyProtection="0">
      <alignment horizontal="center"/>
      <protection hidden="1"/>
    </xf>
    <xf numFmtId="3" fontId="287" fillId="57" borderId="188" applyNumberFormat="0" applyBorder="0" applyAlignment="0" applyProtection="0">
      <protection hidden="1"/>
    </xf>
    <xf numFmtId="3" fontId="288" fillId="135" borderId="195" applyNumberFormat="0" applyBorder="0" applyAlignment="0" applyProtection="0">
      <protection hidden="1"/>
    </xf>
    <xf numFmtId="0" fontId="19" fillId="131" borderId="193" applyNumberFormat="0" applyFont="0" applyBorder="0" applyAlignment="0" applyProtection="0">
      <alignment horizontal="center"/>
    </xf>
    <xf numFmtId="0" fontId="19" fillId="131"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60" fillId="0" borderId="196" applyNumberFormat="0" applyAlignment="0" applyProtection="0"/>
    <xf numFmtId="0" fontId="10" fillId="0" borderId="0"/>
    <xf numFmtId="0" fontId="46" fillId="69" borderId="187">
      <alignment horizontal="center"/>
    </xf>
    <xf numFmtId="0" fontId="41" fillId="0" borderId="183">
      <alignment horizontal="center"/>
    </xf>
    <xf numFmtId="0" fontId="45" fillId="92" borderId="187" applyNumberFormat="0" applyBorder="0" applyAlignment="0"/>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0" fontId="297" fillId="45" borderId="188"/>
    <xf numFmtId="0" fontId="2" fillId="0" borderId="197">
      <alignment vertical="center"/>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 fontId="2" fillId="69" borderId="188" applyFont="0">
      <alignment horizontal="right"/>
    </xf>
    <xf numFmtId="3" fontId="2" fillId="69" borderId="188" applyFont="0">
      <alignment horizontal="right"/>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 fontId="2" fillId="68" borderId="190" applyBorder="0"/>
    <xf numFmtId="3" fontId="2" fillId="68" borderId="190" applyBorder="0"/>
    <xf numFmtId="3" fontId="2" fillId="68" borderId="190" applyBorder="0"/>
    <xf numFmtId="3" fontId="2" fillId="68" borderId="190" applyBorder="0"/>
    <xf numFmtId="3" fontId="2" fillId="68" borderId="190" applyBorder="0"/>
    <xf numFmtId="2" fontId="313" fillId="0" borderId="193" applyNumberFormat="0" applyFill="0" applyBorder="0" applyAlignment="0" applyProtection="0">
      <alignment horizontal="center"/>
      <protection locked="0"/>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49" fontId="2" fillId="144" borderId="188" applyFont="0"/>
    <xf numFmtId="49" fontId="2" fillId="144"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49" fontId="2" fillId="93" borderId="188" applyFont="0"/>
    <xf numFmtId="49" fontId="2" fillId="93" borderId="188" applyFont="0"/>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55" fillId="0" borderId="187" applyFill="0" applyBorder="0" applyProtection="0">
      <alignment horizontal="left" vertical="top"/>
    </xf>
    <xf numFmtId="0" fontId="185" fillId="131" borderId="199" applyNumberFormat="0" applyFont="0">
      <alignment horizontal="center" vertical="center"/>
    </xf>
    <xf numFmtId="350" fontId="45" fillId="68" borderId="195" applyNumberFormat="0" applyBorder="0" applyAlignment="0">
      <alignment horizontal="right"/>
    </xf>
    <xf numFmtId="0" fontId="331" fillId="0" borderId="185"/>
    <xf numFmtId="0" fontId="331" fillId="0" borderId="185"/>
    <xf numFmtId="0" fontId="331" fillId="0" borderId="185"/>
    <xf numFmtId="0" fontId="331" fillId="0" borderId="185"/>
    <xf numFmtId="0" fontId="331"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333" fillId="0" borderId="195" applyNumberFormat="0" applyFill="0" applyBorder="0" applyAlignment="0" applyProtection="0">
      <alignment horizontal="center"/>
      <protection locked="0"/>
    </xf>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2" fontId="233" fillId="69" borderId="188" applyBorder="0" applyAlignment="0"/>
    <xf numFmtId="165" fontId="339" fillId="69" borderId="187">
      <alignment horizontal="center"/>
    </xf>
    <xf numFmtId="0" fontId="346" fillId="0" borderId="0" applyNumberFormat="0" applyFill="0" applyBorder="0" applyAlignment="0" applyProtection="0"/>
    <xf numFmtId="0" fontId="1" fillId="0" borderId="0"/>
    <xf numFmtId="0" fontId="1" fillId="0" borderId="0"/>
  </cellStyleXfs>
  <cellXfs count="862">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0" fontId="84" fillId="0" borderId="0" xfId="0" applyFont="1" applyAlignment="1"/>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5" borderId="21" xfId="0" applyNumberFormat="1" applyFont="1" applyFill="1" applyBorder="1"/>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0" fontId="3" fillId="0" borderId="84" xfId="0" applyFont="1" applyFill="1" applyBorder="1" applyAlignment="1">
      <alignment horizontal="center" vertical="center"/>
    </xf>
    <xf numFmtId="0" fontId="3" fillId="0" borderId="85" xfId="0" applyFont="1" applyFill="1" applyBorder="1" applyAlignment="1">
      <alignment vertical="center"/>
    </xf>
    <xf numFmtId="0" fontId="3" fillId="0" borderId="87" xfId="0" applyFont="1" applyFill="1" applyBorder="1" applyAlignment="1">
      <alignment horizontal="center" vertical="center"/>
    </xf>
    <xf numFmtId="0" fontId="3" fillId="0" borderId="88" xfId="0" applyFont="1" applyFill="1" applyBorder="1" applyAlignment="1">
      <alignment vertical="center"/>
    </xf>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2" xfId="0" applyFont="1" applyFill="1" applyBorder="1" applyAlignment="1">
      <alignment horizontal="left" vertical="center" wrapText="1"/>
    </xf>
    <xf numFmtId="10" fontId="95" fillId="0" borderId="92" xfId="20950" applyNumberFormat="1" applyFont="1" applyFill="1" applyBorder="1" applyAlignment="1">
      <alignment horizontal="left" vertical="center" wrapText="1"/>
    </xf>
    <xf numFmtId="10" fontId="3" fillId="0"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left" vertical="center" wrapText="1"/>
    </xf>
    <xf numFmtId="10" fontId="99" fillId="0" borderId="92" xfId="20950" applyNumberFormat="1" applyFont="1" applyFill="1" applyBorder="1" applyAlignment="1">
      <alignment horizontal="left" vertical="center" wrapText="1"/>
    </xf>
    <xf numFmtId="10" fontId="4" fillId="35"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2" xfId="0" applyFont="1" applyFill="1" applyBorder="1" applyAlignment="1">
      <alignment horizontal="left" vertical="center" wrapText="1"/>
    </xf>
    <xf numFmtId="0" fontId="3" fillId="0" borderId="92"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1"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2" xfId="0" applyFont="1" applyBorder="1"/>
    <xf numFmtId="0" fontId="6" fillId="0" borderId="92" xfId="17" applyFill="1" applyBorder="1" applyAlignment="1" applyProtection="1">
      <alignment horizontal="left" vertical="center"/>
    </xf>
    <xf numFmtId="0" fontId="6" fillId="0" borderId="92" xfId="17" applyBorder="1" applyAlignment="1" applyProtection="1"/>
    <xf numFmtId="0" fontId="84" fillId="0" borderId="92" xfId="0" applyFont="1" applyFill="1" applyBorder="1"/>
    <xf numFmtId="0" fontId="6" fillId="0" borderId="92" xfId="17" applyFill="1" applyBorder="1" applyAlignment="1" applyProtection="1">
      <alignment horizontal="left" vertical="center" wrapText="1"/>
    </xf>
    <xf numFmtId="0" fontId="6" fillId="0" borderId="92"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2" xfId="0" applyNumberFormat="1" applyFont="1" applyFill="1" applyBorder="1" applyAlignment="1">
      <alignment vertical="center" wrapText="1"/>
    </xf>
    <xf numFmtId="3" fontId="102" fillId="0" borderId="92" xfId="0" applyNumberFormat="1" applyFont="1" applyBorder="1" applyAlignment="1">
      <alignment vertical="center" wrapText="1"/>
    </xf>
    <xf numFmtId="3" fontId="102" fillId="35" borderId="93"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73" xfId="0" applyFont="1" applyFill="1" applyBorder="1" applyAlignment="1">
      <alignment horizontal="center" wrapText="1"/>
    </xf>
    <xf numFmtId="0" fontId="3" fillId="0" borderId="92" xfId="0" applyFont="1" applyFill="1" applyBorder="1" applyAlignment="1">
      <alignment horizontal="center"/>
    </xf>
    <xf numFmtId="0" fontId="3" fillId="0" borderId="92"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9" xfId="0" applyFont="1" applyFill="1" applyBorder="1" applyAlignment="1">
      <alignment horizontal="center" vertical="center" wrapText="1"/>
    </xf>
    <xf numFmtId="0" fontId="3" fillId="0" borderId="17" xfId="0" applyFont="1" applyBorder="1"/>
    <xf numFmtId="0" fontId="3" fillId="0" borderId="92" xfId="0" applyFont="1" applyBorder="1" applyAlignment="1">
      <alignment wrapText="1"/>
    </xf>
    <xf numFmtId="164" fontId="3" fillId="0" borderId="79" xfId="7" applyNumberFormat="1" applyFont="1" applyBorder="1"/>
    <xf numFmtId="0" fontId="98" fillId="0" borderId="92" xfId="0" applyFont="1" applyBorder="1" applyAlignment="1">
      <alignment horizontal="left" wrapText="1" indent="2"/>
    </xf>
    <xf numFmtId="0" fontId="4" fillId="0" borderId="17" xfId="0" applyFont="1" applyBorder="1"/>
    <xf numFmtId="0" fontId="4" fillId="0" borderId="92" xfId="0" applyFont="1" applyBorder="1" applyAlignment="1">
      <alignment wrapText="1"/>
    </xf>
    <xf numFmtId="164" fontId="4" fillId="0" borderId="79" xfId="7" applyNumberFormat="1" applyFont="1" applyBorder="1"/>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9" xfId="7" applyNumberFormat="1" applyFont="1" applyFill="1" applyBorder="1"/>
    <xf numFmtId="0" fontId="98" fillId="0" borderId="92"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9" xfId="0" applyFont="1" applyFill="1" applyBorder="1"/>
    <xf numFmtId="0" fontId="4" fillId="0" borderId="20" xfId="0" applyFont="1" applyBorder="1"/>
    <xf numFmtId="0" fontId="4" fillId="0" borderId="21" xfId="0" applyFont="1" applyBorder="1" applyAlignment="1">
      <alignment wrapText="1"/>
    </xf>
    <xf numFmtId="0" fontId="2" fillId="2" borderId="84" xfId="0" applyFont="1" applyFill="1" applyBorder="1" applyAlignment="1">
      <alignment horizontal="right" vertical="center"/>
    </xf>
    <xf numFmtId="0" fontId="2" fillId="0" borderId="90"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07" xfId="17" applyBorder="1" applyAlignment="1" applyProtection="1"/>
    <xf numFmtId="0" fontId="110" fillId="0" borderId="0" xfId="0" applyFont="1" applyFill="1" applyAlignment="1">
      <alignment horizontal="left" vertical="top" wrapText="1"/>
    </xf>
    <xf numFmtId="0" fontId="0" fillId="0" borderId="107" xfId="0" applyBorder="1" applyAlignment="1">
      <alignment horizontal="center"/>
    </xf>
    <xf numFmtId="0" fontId="121" fillId="3" borderId="107" xfId="20954" applyFont="1" applyFill="1" applyBorder="1" applyAlignment="1">
      <alignment horizontal="left" vertical="center" wrapText="1"/>
    </xf>
    <xf numFmtId="0" fontId="122" fillId="0" borderId="107" xfId="20954" applyFont="1" applyFill="1" applyBorder="1" applyAlignment="1">
      <alignment horizontal="left" vertical="center" wrapText="1" indent="1"/>
    </xf>
    <xf numFmtId="0" fontId="123" fillId="3" borderId="117" xfId="0" applyFont="1" applyFill="1" applyBorder="1" applyAlignment="1">
      <alignment horizontal="left" vertical="center" wrapText="1"/>
    </xf>
    <xf numFmtId="0" fontId="122" fillId="3" borderId="107" xfId="20954" applyFont="1" applyFill="1" applyBorder="1" applyAlignment="1">
      <alignment horizontal="left" vertical="center" wrapText="1" indent="1"/>
    </xf>
    <xf numFmtId="0" fontId="121" fillId="0" borderId="117" xfId="0" applyFont="1" applyFill="1" applyBorder="1" applyAlignment="1">
      <alignment horizontal="left" vertical="center" wrapText="1"/>
    </xf>
    <xf numFmtId="0" fontId="123" fillId="0" borderId="117" xfId="0" applyFont="1" applyFill="1" applyBorder="1" applyAlignment="1">
      <alignment horizontal="left" vertical="center" wrapText="1"/>
    </xf>
    <xf numFmtId="0" fontId="123" fillId="0" borderId="117" xfId="0" applyFont="1" applyFill="1" applyBorder="1" applyAlignment="1">
      <alignment vertical="center" wrapText="1"/>
    </xf>
    <xf numFmtId="0" fontId="124" fillId="0" borderId="117" xfId="0" applyFont="1" applyFill="1" applyBorder="1" applyAlignment="1">
      <alignment horizontal="left" vertical="center" wrapText="1" indent="1"/>
    </xf>
    <xf numFmtId="0" fontId="124" fillId="3" borderId="117" xfId="0" applyFont="1" applyFill="1" applyBorder="1" applyAlignment="1">
      <alignment horizontal="left" vertical="center" wrapText="1" indent="1"/>
    </xf>
    <xf numFmtId="0" fontId="123" fillId="3" borderId="118" xfId="0" applyFont="1" applyFill="1" applyBorder="1" applyAlignment="1">
      <alignment horizontal="left" vertical="center" wrapText="1"/>
    </xf>
    <xf numFmtId="0" fontId="124" fillId="0" borderId="107" xfId="20954" applyFont="1" applyFill="1" applyBorder="1" applyAlignment="1">
      <alignment horizontal="left" vertical="center" wrapText="1" indent="1"/>
    </xf>
    <xf numFmtId="0" fontId="123" fillId="0" borderId="107" xfId="0" applyFont="1" applyFill="1" applyBorder="1" applyAlignment="1">
      <alignment horizontal="left" vertical="center" wrapText="1"/>
    </xf>
    <xf numFmtId="0" fontId="125" fillId="0" borderId="107" xfId="20954" applyFont="1" applyFill="1" applyBorder="1" applyAlignment="1">
      <alignment horizontal="center" vertical="center" wrapText="1"/>
    </xf>
    <xf numFmtId="0" fontId="123" fillId="3" borderId="119" xfId="0" applyFont="1" applyFill="1" applyBorder="1" applyAlignment="1">
      <alignment horizontal="left" vertical="center" wrapText="1"/>
    </xf>
    <xf numFmtId="0" fontId="0" fillId="0" borderId="120" xfId="0" applyBorder="1" applyAlignment="1">
      <alignment horizontal="center"/>
    </xf>
    <xf numFmtId="0" fontId="122" fillId="3" borderId="120" xfId="20954" applyFont="1" applyFill="1" applyBorder="1" applyAlignment="1">
      <alignment horizontal="left" vertical="center" wrapText="1" indent="1"/>
    </xf>
    <xf numFmtId="0" fontId="122" fillId="3" borderId="117" xfId="0" applyFont="1" applyFill="1" applyBorder="1" applyAlignment="1">
      <alignment horizontal="left" vertical="center" wrapText="1" indent="1"/>
    </xf>
    <xf numFmtId="0" fontId="122" fillId="0" borderId="120" xfId="20954" applyFont="1" applyFill="1" applyBorder="1" applyAlignment="1">
      <alignment horizontal="left" vertical="center" wrapText="1" indent="1"/>
    </xf>
    <xf numFmtId="0" fontId="123" fillId="0" borderId="120" xfId="20954" applyFont="1" applyFill="1" applyBorder="1" applyAlignment="1">
      <alignment horizontal="left" vertical="center" wrapText="1"/>
    </xf>
    <xf numFmtId="0" fontId="123" fillId="0" borderId="120" xfId="0" applyFont="1" applyFill="1" applyBorder="1" applyAlignment="1">
      <alignment vertical="center" wrapText="1"/>
    </xf>
    <xf numFmtId="0" fontId="125" fillId="0" borderId="120" xfId="20954" applyFont="1" applyFill="1" applyBorder="1" applyAlignment="1">
      <alignment horizontal="center" vertical="center" wrapText="1"/>
    </xf>
    <xf numFmtId="0" fontId="123" fillId="3" borderId="120" xfId="20954" applyFont="1" applyFill="1" applyBorder="1" applyAlignment="1">
      <alignment horizontal="left" vertical="center" wrapText="1"/>
    </xf>
    <xf numFmtId="0" fontId="123" fillId="0" borderId="120" xfId="0" applyFont="1" applyFill="1" applyBorder="1" applyAlignment="1">
      <alignment horizontal="left" vertical="center" wrapText="1"/>
    </xf>
    <xf numFmtId="0" fontId="2" fillId="0" borderId="120" xfId="0" applyFont="1" applyFill="1" applyBorder="1" applyAlignment="1" applyProtection="1">
      <alignment horizontal="center" vertical="center" wrapText="1"/>
    </xf>
    <xf numFmtId="0" fontId="0" fillId="0" borderId="120" xfId="0" applyBorder="1" applyAlignment="1">
      <alignment horizontal="center" vertical="center"/>
    </xf>
    <xf numFmtId="0" fontId="123" fillId="0" borderId="125" xfId="0" applyFont="1" applyFill="1" applyBorder="1" applyAlignment="1">
      <alignment horizontal="justify" vertical="center" wrapText="1"/>
    </xf>
    <xf numFmtId="0" fontId="122" fillId="0" borderId="117" xfId="0" applyFont="1" applyFill="1" applyBorder="1" applyAlignment="1">
      <alignment horizontal="left" vertical="center" wrapText="1" indent="1"/>
    </xf>
    <xf numFmtId="0" fontId="122" fillId="0" borderId="118" xfId="0" applyFont="1" applyFill="1" applyBorder="1" applyAlignment="1">
      <alignment horizontal="left" vertical="center" wrapText="1" indent="1"/>
    </xf>
    <xf numFmtId="0" fontId="123" fillId="0" borderId="117" xfId="0" applyFont="1" applyFill="1" applyBorder="1" applyAlignment="1">
      <alignment horizontal="justify" vertical="center" wrapText="1"/>
    </xf>
    <xf numFmtId="0" fontId="121" fillId="0" borderId="117" xfId="0" applyFont="1" applyFill="1" applyBorder="1" applyAlignment="1">
      <alignment horizontal="justify" vertical="center" wrapText="1"/>
    </xf>
    <xf numFmtId="0" fontId="123" fillId="3" borderId="117" xfId="0" applyFont="1" applyFill="1" applyBorder="1" applyAlignment="1">
      <alignment horizontal="justify" vertical="center" wrapText="1"/>
    </xf>
    <xf numFmtId="0" fontId="123" fillId="0" borderId="118" xfId="0" applyFont="1" applyFill="1" applyBorder="1" applyAlignment="1">
      <alignment horizontal="justify" vertical="center" wrapText="1"/>
    </xf>
    <xf numFmtId="0" fontId="123" fillId="0" borderId="119" xfId="0" applyFont="1" applyFill="1" applyBorder="1" applyAlignment="1">
      <alignment horizontal="justify" vertical="center" wrapText="1"/>
    </xf>
    <xf numFmtId="0" fontId="121" fillId="0" borderId="117" xfId="0" applyFont="1" applyFill="1" applyBorder="1" applyAlignment="1">
      <alignment vertical="center" wrapText="1"/>
    </xf>
    <xf numFmtId="0" fontId="122" fillId="0" borderId="117" xfId="0" applyFont="1" applyFill="1" applyBorder="1" applyAlignment="1">
      <alignment horizontal="left" vertical="center" wrapText="1"/>
    </xf>
    <xf numFmtId="0" fontId="123" fillId="0" borderId="126" xfId="0" applyFont="1" applyFill="1" applyBorder="1" applyAlignment="1">
      <alignment vertical="center" wrapText="1"/>
    </xf>
    <xf numFmtId="0" fontId="123" fillId="3" borderId="117" xfId="0" applyFont="1" applyFill="1" applyBorder="1" applyAlignment="1">
      <alignment vertical="center" wrapText="1"/>
    </xf>
    <xf numFmtId="0" fontId="2" fillId="0" borderId="123" xfId="0" applyNumberFormat="1" applyFont="1" applyFill="1" applyBorder="1" applyAlignment="1">
      <alignment horizontal="left" vertical="center" wrapText="1" indent="4"/>
    </xf>
    <xf numFmtId="0" fontId="45" fillId="0" borderId="123" xfId="0" applyNumberFormat="1" applyFont="1" applyFill="1" applyBorder="1" applyAlignment="1">
      <alignment vertical="center" wrapText="1"/>
    </xf>
    <xf numFmtId="0" fontId="2" fillId="0" borderId="120" xfId="0" applyFont="1" applyFill="1" applyBorder="1" applyAlignment="1" applyProtection="1">
      <alignment horizontal="left" vertical="center" indent="11"/>
      <protection locked="0"/>
    </xf>
    <xf numFmtId="0" fontId="46" fillId="0" borderId="120" xfId="0" applyFont="1" applyFill="1" applyBorder="1" applyAlignment="1" applyProtection="1">
      <alignment horizontal="left" vertical="center" indent="17"/>
      <protection locked="0"/>
    </xf>
    <xf numFmtId="0" fontId="2" fillId="0" borderId="123"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0" xfId="7" applyFont="1" applyFill="1" applyBorder="1" applyAlignment="1">
      <alignment horizontal="center" vertical="center"/>
    </xf>
    <xf numFmtId="0" fontId="122" fillId="3" borderId="118" xfId="0"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167" fontId="84" fillId="0" borderId="120" xfId="0" applyNumberFormat="1" applyFont="1" applyBorder="1" applyAlignment="1">
      <alignment horizontal="center"/>
    </xf>
    <xf numFmtId="0" fontId="123" fillId="0" borderId="120" xfId="0" applyFont="1" applyBorder="1" applyAlignment="1">
      <alignment horizontal="left" vertical="center" wrapText="1"/>
    </xf>
    <xf numFmtId="0" fontId="84" fillId="0" borderId="120" xfId="0" applyFont="1" applyBorder="1"/>
    <xf numFmtId="0" fontId="122" fillId="0" borderId="120" xfId="0" applyFont="1" applyBorder="1" applyAlignment="1">
      <alignment horizontal="left" vertical="center" wrapText="1" indent="1"/>
    </xf>
    <xf numFmtId="0" fontId="123" fillId="3" borderId="120" xfId="0" applyFont="1" applyFill="1" applyBorder="1" applyAlignment="1">
      <alignment horizontal="left" vertical="center" wrapText="1"/>
    </xf>
    <xf numFmtId="0" fontId="124" fillId="3" borderId="120" xfId="0" applyFont="1" applyFill="1" applyBorder="1" applyAlignment="1">
      <alignment horizontal="left" vertical="center" wrapText="1" indent="1"/>
    </xf>
    <xf numFmtId="0" fontId="126" fillId="0" borderId="120" xfId="0" applyFont="1" applyBorder="1" applyAlignment="1">
      <alignment horizontal="justify"/>
    </xf>
    <xf numFmtId="167" fontId="86" fillId="0" borderId="120"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0" xfId="0" applyFont="1" applyBorder="1" applyAlignment="1">
      <alignment horizontal="center"/>
    </xf>
    <xf numFmtId="0" fontId="122" fillId="0" borderId="120" xfId="0" applyFont="1" applyFill="1" applyBorder="1" applyAlignment="1">
      <alignment horizontal="left" vertical="center" wrapText="1" indent="1"/>
    </xf>
    <xf numFmtId="0" fontId="110" fillId="0" borderId="0" xfId="0" applyFont="1"/>
    <xf numFmtId="0" fontId="113" fillId="0" borderId="120" xfId="0" applyFont="1" applyBorder="1"/>
    <xf numFmtId="49" fontId="115" fillId="0" borderId="120" xfId="5" applyNumberFormat="1" applyFont="1" applyFill="1" applyBorder="1" applyAlignment="1" applyProtection="1">
      <alignment horizontal="right" vertical="center"/>
      <protection locked="0"/>
    </xf>
    <xf numFmtId="0" fontId="114" fillId="3" borderId="120" xfId="13" applyFont="1" applyFill="1" applyBorder="1" applyAlignment="1" applyProtection="1">
      <alignment horizontal="left" vertical="center" wrapText="1"/>
      <protection locked="0"/>
    </xf>
    <xf numFmtId="49" fontId="114" fillId="3" borderId="120" xfId="5" applyNumberFormat="1" applyFont="1" applyFill="1" applyBorder="1" applyAlignment="1" applyProtection="1">
      <alignment horizontal="right" vertical="center"/>
      <protection locked="0"/>
    </xf>
    <xf numFmtId="0" fontId="114" fillId="0" borderId="120" xfId="13" applyFont="1" applyFill="1" applyBorder="1" applyAlignment="1" applyProtection="1">
      <alignment horizontal="left" vertical="center" wrapText="1"/>
      <protection locked="0"/>
    </xf>
    <xf numFmtId="49" fontId="114" fillId="0" borderId="120" xfId="5" applyNumberFormat="1" applyFont="1" applyFill="1" applyBorder="1" applyAlignment="1" applyProtection="1">
      <alignment horizontal="right" vertical="center"/>
      <protection locked="0"/>
    </xf>
    <xf numFmtId="0" fontId="116" fillId="0" borderId="120" xfId="13" applyFont="1" applyFill="1" applyBorder="1" applyAlignment="1" applyProtection="1">
      <alignment horizontal="left" vertical="center" wrapText="1"/>
      <protection locked="0"/>
    </xf>
    <xf numFmtId="0" fontId="113" fillId="0" borderId="120" xfId="0" applyFont="1" applyFill="1" applyBorder="1" applyAlignment="1">
      <alignment horizontal="center" vertical="center" wrapText="1"/>
    </xf>
    <xf numFmtId="43" fontId="95" fillId="0" borderId="0" xfId="7" applyFont="1"/>
    <xf numFmtId="0" fontId="110" fillId="0" borderId="0" xfId="0" applyFont="1" applyAlignment="1">
      <alignment wrapText="1"/>
    </xf>
    <xf numFmtId="166" fontId="109" fillId="35" borderId="120" xfId="20953" applyFont="1" applyFill="1" applyBorder="1"/>
    <xf numFmtId="0" fontId="109" fillId="0" borderId="120" xfId="0" applyFont="1" applyBorder="1"/>
    <xf numFmtId="0" fontId="109" fillId="0" borderId="120" xfId="0" applyFont="1" applyFill="1" applyBorder="1"/>
    <xf numFmtId="0" fontId="109" fillId="0" borderId="120" xfId="0" applyFont="1" applyBorder="1" applyAlignment="1">
      <alignment horizontal="left" indent="8"/>
    </xf>
    <xf numFmtId="0" fontId="109" fillId="0" borderId="120" xfId="0" applyFont="1" applyBorder="1" applyAlignment="1">
      <alignment wrapText="1"/>
    </xf>
    <xf numFmtId="0" fontId="113" fillId="0" borderId="0" xfId="0" applyFont="1"/>
    <xf numFmtId="0" fontId="112" fillId="0" borderId="120" xfId="0" applyFont="1" applyBorder="1"/>
    <xf numFmtId="49" fontId="115" fillId="0" borderId="120" xfId="5" applyNumberFormat="1" applyFont="1" applyFill="1" applyBorder="1" applyAlignment="1" applyProtection="1">
      <alignment horizontal="right" vertical="center" wrapText="1"/>
      <protection locked="0"/>
    </xf>
    <xf numFmtId="49" fontId="114" fillId="3" borderId="120" xfId="5" applyNumberFormat="1" applyFont="1" applyFill="1" applyBorder="1" applyAlignment="1" applyProtection="1">
      <alignment horizontal="right" vertical="center" wrapText="1"/>
      <protection locked="0"/>
    </xf>
    <xf numFmtId="49" fontId="114" fillId="0" borderId="120" xfId="5" applyNumberFormat="1" applyFont="1" applyFill="1" applyBorder="1" applyAlignment="1" applyProtection="1">
      <alignment horizontal="right" vertical="center" wrapText="1"/>
      <protection locked="0"/>
    </xf>
    <xf numFmtId="0" fontId="109" fillId="0" borderId="120" xfId="0" applyFont="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0"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0" xfId="0" applyFont="1" applyFill="1" applyBorder="1"/>
    <xf numFmtId="0" fontId="109" fillId="0" borderId="120" xfId="0" applyNumberFormat="1" applyFont="1" applyFill="1" applyBorder="1" applyAlignment="1">
      <alignment horizontal="left" vertical="center" wrapText="1"/>
    </xf>
    <xf numFmtId="0" fontId="112" fillId="0" borderId="120" xfId="0" applyFont="1" applyFill="1" applyBorder="1" applyAlignment="1">
      <alignment horizontal="left" wrapText="1" indent="1"/>
    </xf>
    <xf numFmtId="0" fontId="112" fillId="0" borderId="120" xfId="0" applyFont="1" applyFill="1" applyBorder="1" applyAlignment="1">
      <alignment horizontal="left" vertical="center" indent="1"/>
    </xf>
    <xf numFmtId="0" fontId="110" fillId="0" borderId="120" xfId="0" applyFont="1" applyBorder="1"/>
    <xf numFmtId="0" fontId="109" fillId="0" borderId="120" xfId="0" applyFont="1" applyFill="1" applyBorder="1" applyAlignment="1">
      <alignment horizontal="left" wrapText="1" indent="1"/>
    </xf>
    <xf numFmtId="0" fontId="109" fillId="0" borderId="120" xfId="0" applyFont="1" applyFill="1" applyBorder="1" applyAlignment="1">
      <alignment horizontal="left" indent="1"/>
    </xf>
    <xf numFmtId="0" fontId="109" fillId="0" borderId="120" xfId="0" applyFont="1" applyFill="1" applyBorder="1" applyAlignment="1">
      <alignment horizontal="left" wrapText="1" indent="4"/>
    </xf>
    <xf numFmtId="0" fontId="109" fillId="0" borderId="120" xfId="0" applyNumberFormat="1" applyFont="1" applyFill="1" applyBorder="1" applyAlignment="1">
      <alignment horizontal="left" indent="3"/>
    </xf>
    <xf numFmtId="0" fontId="112" fillId="0" borderId="120" xfId="0" applyFont="1" applyFill="1" applyBorder="1" applyAlignment="1">
      <alignment horizontal="left" indent="1"/>
    </xf>
    <xf numFmtId="0" fontId="110" fillId="77" borderId="120" xfId="0" applyFont="1" applyFill="1" applyBorder="1"/>
    <xf numFmtId="0" fontId="113" fillId="0" borderId="7" xfId="0" applyFont="1" applyBorder="1"/>
    <xf numFmtId="0" fontId="113" fillId="0" borderId="120" xfId="0" applyFont="1" applyFill="1" applyBorder="1"/>
    <xf numFmtId="0" fontId="110" fillId="0" borderId="120" xfId="0" applyFont="1" applyFill="1" applyBorder="1" applyAlignment="1">
      <alignment horizontal="left" wrapText="1" indent="2"/>
    </xf>
    <xf numFmtId="0" fontId="110" fillId="0" borderId="120" xfId="0" applyFont="1" applyFill="1" applyBorder="1"/>
    <xf numFmtId="0" fontId="110" fillId="0" borderId="120" xfId="0" applyFont="1" applyFill="1" applyBorder="1" applyAlignment="1">
      <alignment horizontal="left" wrapText="1"/>
    </xf>
    <xf numFmtId="0" fontId="109" fillId="0" borderId="0" xfId="0" applyFont="1" applyBorder="1"/>
    <xf numFmtId="0" fontId="109" fillId="0" borderId="120" xfId="0" applyFont="1" applyBorder="1" applyAlignment="1">
      <alignment horizontal="left" indent="1"/>
    </xf>
    <xf numFmtId="0" fontId="109" fillId="0" borderId="120" xfId="0" applyFont="1" applyBorder="1" applyAlignment="1">
      <alignment horizontal="center"/>
    </xf>
    <xf numFmtId="0" fontId="109" fillId="0" borderId="0" xfId="0" applyFont="1" applyBorder="1" applyAlignment="1">
      <alignment horizontal="center" vertical="center"/>
    </xf>
    <xf numFmtId="0" fontId="109" fillId="0" borderId="120"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99"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3" xfId="0" applyFont="1" applyFill="1" applyBorder="1" applyAlignment="1">
      <alignment horizontal="center" vertical="center" wrapText="1"/>
    </xf>
    <xf numFmtId="0" fontId="109" fillId="0" borderId="100"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0"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0"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5" xfId="0" applyNumberFormat="1" applyFont="1" applyFill="1" applyBorder="1" applyAlignment="1">
      <alignment horizontal="left" vertical="center" wrapText="1" indent="1" readingOrder="1"/>
    </xf>
    <xf numFmtId="0" fontId="130" fillId="0" borderId="120" xfId="0" applyFont="1" applyBorder="1" applyAlignment="1">
      <alignment horizontal="left" indent="3"/>
    </xf>
    <xf numFmtId="0" fontId="112" fillId="0" borderId="120" xfId="0" applyNumberFormat="1" applyFont="1" applyFill="1" applyBorder="1" applyAlignment="1">
      <alignment vertical="center" wrapText="1" readingOrder="1"/>
    </xf>
    <xf numFmtId="0" fontId="130" fillId="0" borderId="120" xfId="0" applyFont="1" applyFill="1" applyBorder="1" applyAlignment="1">
      <alignment horizontal="left" indent="2"/>
    </xf>
    <xf numFmtId="0" fontId="109" fillId="0" borderId="116" xfId="0" applyNumberFormat="1" applyFont="1" applyFill="1" applyBorder="1" applyAlignment="1">
      <alignment vertical="center" wrapText="1" readingOrder="1"/>
    </xf>
    <xf numFmtId="0" fontId="130" fillId="0" borderId="124" xfId="0" applyFont="1" applyBorder="1" applyAlignment="1">
      <alignment horizontal="left" indent="2"/>
    </xf>
    <xf numFmtId="0" fontId="109" fillId="0" borderId="115" xfId="0" applyNumberFormat="1" applyFont="1" applyFill="1" applyBorder="1" applyAlignment="1">
      <alignment vertical="center" wrapText="1" readingOrder="1"/>
    </xf>
    <xf numFmtId="0" fontId="130" fillId="0" borderId="120" xfId="0" applyFont="1" applyBorder="1" applyAlignment="1">
      <alignment horizontal="left" indent="2"/>
    </xf>
    <xf numFmtId="0" fontId="109" fillId="0" borderId="114"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0"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0"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0" xfId="0" applyFont="1" applyFill="1" applyBorder="1" applyAlignment="1">
      <alignment horizontal="left" vertical="center"/>
    </xf>
    <xf numFmtId="0" fontId="134" fillId="0" borderId="120"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0" xfId="0" applyFont="1" applyFill="1" applyBorder="1" applyAlignment="1" applyProtection="1">
      <alignment horizontal="center" vertical="center" wrapText="1"/>
    </xf>
    <xf numFmtId="0" fontId="4" fillId="83" borderId="120" xfId="0" applyFont="1" applyFill="1" applyBorder="1" applyAlignment="1" applyProtection="1">
      <alignment vertical="center" wrapText="1"/>
    </xf>
    <xf numFmtId="192" fontId="4" fillId="83" borderId="120"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0" xfId="0" applyFont="1" applyFill="1" applyBorder="1" applyAlignment="1">
      <alignment horizontal="left" vertical="center" wrapText="1" indent="3"/>
    </xf>
    <xf numFmtId="192" fontId="4" fillId="35" borderId="120" xfId="7" applyNumberFormat="1" applyFont="1" applyFill="1" applyBorder="1" applyAlignment="1">
      <alignment vertical="center"/>
    </xf>
    <xf numFmtId="0" fontId="142" fillId="81" borderId="120" xfId="0" applyFont="1" applyFill="1" applyBorder="1" applyAlignment="1">
      <alignment horizontal="left" vertical="center" wrapText="1" indent="5"/>
    </xf>
    <xf numFmtId="0" fontId="143" fillId="80" borderId="120" xfId="0" applyFont="1" applyFill="1" applyBorder="1" applyAlignment="1" applyProtection="1">
      <alignment horizontal="left" vertical="center" wrapText="1" indent="1"/>
    </xf>
    <xf numFmtId="192" fontId="143" fillId="80" borderId="120"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0"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89" xfId="20" applyBorder="1"/>
    <xf numFmtId="0" fontId="93" fillId="0" borderId="182"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07" xfId="0" applyFont="1" applyFill="1" applyBorder="1" applyAlignment="1" applyProtection="1">
      <alignment horizontal="center" vertical="center" wrapText="1"/>
    </xf>
    <xf numFmtId="0" fontId="350" fillId="0" borderId="107" xfId="0" applyFont="1" applyBorder="1" applyAlignment="1">
      <alignment horizontal="center" vertical="center"/>
    </xf>
    <xf numFmtId="0" fontId="349" fillId="0" borderId="107" xfId="0" applyFont="1" applyBorder="1" applyAlignment="1">
      <alignment horizontal="center"/>
    </xf>
    <xf numFmtId="0" fontId="119" fillId="3" borderId="107" xfId="20954" applyFont="1" applyFill="1" applyBorder="1" applyAlignment="1">
      <alignment horizontal="left" vertical="center" wrapText="1"/>
    </xf>
    <xf numFmtId="0" fontId="93" fillId="0" borderId="107" xfId="20954" applyFont="1" applyFill="1" applyBorder="1" applyAlignment="1">
      <alignment horizontal="left" vertical="center" wrapText="1" indent="1"/>
    </xf>
    <xf numFmtId="0" fontId="351" fillId="3" borderId="117" xfId="0" applyFont="1" applyFill="1" applyBorder="1" applyAlignment="1">
      <alignment horizontal="left" vertical="center" wrapText="1"/>
    </xf>
    <xf numFmtId="0" fontId="93" fillId="3" borderId="107" xfId="20954" applyFont="1" applyFill="1" applyBorder="1" applyAlignment="1">
      <alignment horizontal="left" vertical="center" wrapText="1" indent="1"/>
    </xf>
    <xf numFmtId="0" fontId="119" fillId="0" borderId="117" xfId="0" applyFont="1" applyFill="1" applyBorder="1" applyAlignment="1">
      <alignment horizontal="left" vertical="center" wrapText="1"/>
    </xf>
    <xf numFmtId="0" fontId="351" fillId="0" borderId="117" xfId="0" applyFont="1" applyFill="1" applyBorder="1" applyAlignment="1">
      <alignment horizontal="left" vertical="center" wrapText="1"/>
    </xf>
    <xf numFmtId="0" fontId="351" fillId="0" borderId="117" xfId="0" applyFont="1" applyFill="1" applyBorder="1" applyAlignment="1">
      <alignment vertical="center" wrapText="1"/>
    </xf>
    <xf numFmtId="0" fontId="352" fillId="0" borderId="117" xfId="0" applyFont="1" applyFill="1" applyBorder="1" applyAlignment="1">
      <alignment horizontal="left" vertical="center" wrapText="1" indent="1"/>
    </xf>
    <xf numFmtId="0" fontId="352" fillId="3" borderId="117" xfId="0" applyFont="1" applyFill="1" applyBorder="1" applyAlignment="1">
      <alignment horizontal="left" vertical="center" wrapText="1" indent="1"/>
    </xf>
    <xf numFmtId="0" fontId="351" fillId="3" borderId="118" xfId="0" applyFont="1" applyFill="1" applyBorder="1" applyAlignment="1">
      <alignment horizontal="left" vertical="center" wrapText="1"/>
    </xf>
    <xf numFmtId="0" fontId="352" fillId="0" borderId="107" xfId="20954" applyFont="1" applyFill="1" applyBorder="1" applyAlignment="1">
      <alignment horizontal="left" vertical="center" wrapText="1" indent="1"/>
    </xf>
    <xf numFmtId="0" fontId="351" fillId="0" borderId="107" xfId="0" applyFont="1" applyFill="1" applyBorder="1" applyAlignment="1">
      <alignment horizontal="left" vertical="center" wrapText="1"/>
    </xf>
    <xf numFmtId="0" fontId="351" fillId="0" borderId="107" xfId="20954" applyFont="1" applyFill="1" applyBorder="1" applyAlignment="1">
      <alignment horizontal="center" vertical="center" wrapText="1"/>
    </xf>
    <xf numFmtId="0" fontId="351" fillId="3" borderId="119" xfId="0" applyFont="1" applyFill="1" applyBorder="1" applyAlignment="1">
      <alignment horizontal="left" vertical="center" wrapText="1"/>
    </xf>
    <xf numFmtId="0" fontId="349" fillId="0" borderId="120" xfId="0" applyFont="1" applyBorder="1" applyAlignment="1">
      <alignment horizontal="center"/>
    </xf>
    <xf numFmtId="0" fontId="93" fillId="3" borderId="120" xfId="20954" applyFont="1" applyFill="1" applyBorder="1" applyAlignment="1">
      <alignment horizontal="left" vertical="center" wrapText="1" indent="1"/>
    </xf>
    <xf numFmtId="0" fontId="93" fillId="3" borderId="117" xfId="0" applyFont="1" applyFill="1" applyBorder="1" applyAlignment="1">
      <alignment horizontal="left" vertical="center" wrapText="1" indent="1"/>
    </xf>
    <xf numFmtId="0" fontId="93" fillId="0" borderId="120" xfId="20954" applyFont="1" applyFill="1" applyBorder="1" applyAlignment="1">
      <alignment horizontal="left" vertical="center" wrapText="1" indent="1"/>
    </xf>
    <xf numFmtId="0" fontId="351" fillId="0" borderId="117" xfId="0" applyFont="1" applyBorder="1" applyAlignment="1">
      <alignment horizontal="left" vertical="center" wrapText="1"/>
    </xf>
    <xf numFmtId="0" fontId="93" fillId="0" borderId="117" xfId="0" applyFont="1" applyBorder="1" applyAlignment="1">
      <alignment horizontal="left" vertical="center" wrapText="1" indent="1"/>
    </xf>
    <xf numFmtId="0" fontId="93" fillId="0" borderId="118" xfId="0" applyFont="1" applyBorder="1" applyAlignment="1">
      <alignment horizontal="left" vertical="center" wrapText="1" indent="1"/>
    </xf>
    <xf numFmtId="0" fontId="351" fillId="0" borderId="120" xfId="20954" applyFont="1" applyFill="1" applyBorder="1" applyAlignment="1">
      <alignment horizontal="left" vertical="center" wrapText="1"/>
    </xf>
    <xf numFmtId="0" fontId="351" fillId="0" borderId="120" xfId="0" applyFont="1" applyFill="1" applyBorder="1" applyAlignment="1">
      <alignment vertical="center" wrapText="1"/>
    </xf>
    <xf numFmtId="0" fontId="351" fillId="0" borderId="120" xfId="20954" applyFont="1" applyFill="1" applyBorder="1" applyAlignment="1">
      <alignment horizontal="center" vertical="center" wrapText="1"/>
    </xf>
    <xf numFmtId="0" fontId="351" fillId="3" borderId="120" xfId="20954" applyFont="1" applyFill="1" applyBorder="1" applyAlignment="1">
      <alignment horizontal="left" vertical="center" wrapText="1"/>
    </xf>
    <xf numFmtId="0" fontId="93" fillId="0" borderId="117" xfId="0" applyFont="1" applyFill="1" applyBorder="1" applyAlignment="1">
      <alignment horizontal="left" vertical="center" wrapText="1" indent="1"/>
    </xf>
    <xf numFmtId="0" fontId="353" fillId="0" borderId="0" xfId="0" applyFont="1" applyAlignment="1">
      <alignment horizontal="justify"/>
    </xf>
    <xf numFmtId="0" fontId="351" fillId="0" borderId="120"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0" xfId="0" applyNumberFormat="1" applyFont="1" applyFill="1" applyBorder="1" applyAlignment="1" applyProtection="1">
      <alignment horizontal="right"/>
    </xf>
    <xf numFmtId="191" fontId="2" fillId="35" borderId="120"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0" xfId="0" applyFont="1" applyBorder="1" applyAlignment="1">
      <alignment vertical="center"/>
    </xf>
    <xf numFmtId="0" fontId="45" fillId="0" borderId="120" xfId="0" applyNumberFormat="1" applyFont="1" applyFill="1" applyBorder="1" applyAlignment="1">
      <alignment vertical="center" wrapText="1"/>
    </xf>
    <xf numFmtId="191" fontId="93" fillId="35" borderId="188"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88" xfId="20954" applyFont="1" applyFill="1" applyBorder="1" applyAlignment="1">
      <alignment horizontal="left" vertical="center" wrapText="1"/>
    </xf>
    <xf numFmtId="191" fontId="93" fillId="0" borderId="188"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88" xfId="17" applyFill="1" applyBorder="1" applyAlignment="1" applyProtection="1"/>
    <xf numFmtId="49" fontId="84" fillId="0" borderId="188" xfId="0" applyNumberFormat="1" applyFont="1" applyFill="1" applyBorder="1" applyAlignment="1">
      <alignment horizontal="right"/>
    </xf>
    <xf numFmtId="0" fontId="84" fillId="0" borderId="188"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88" xfId="5" applyFont="1" applyFill="1" applyBorder="1" applyAlignment="1" applyProtection="1">
      <alignment vertical="center" wrapText="1"/>
      <protection locked="0"/>
    </xf>
    <xf numFmtId="0" fontId="130" fillId="0" borderId="188" xfId="37365" applyFont="1" applyFill="1" applyBorder="1" applyAlignment="1" applyProtection="1">
      <alignment horizontal="center" vertical="center" wrapText="1"/>
      <protection locked="0"/>
    </xf>
    <xf numFmtId="3" fontId="130" fillId="3" borderId="188" xfId="1" applyNumberFormat="1" applyFont="1" applyFill="1" applyBorder="1" applyAlignment="1" applyProtection="1">
      <alignment horizontal="center" vertical="center" wrapText="1"/>
      <protection locked="0"/>
    </xf>
    <xf numFmtId="9" fontId="130" fillId="3" borderId="188" xfId="15" applyNumberFormat="1" applyFont="1" applyFill="1" applyBorder="1" applyAlignment="1" applyProtection="1">
      <alignment horizontal="center" vertical="center" wrapText="1"/>
      <protection locked="0"/>
    </xf>
    <xf numFmtId="0" fontId="130" fillId="3" borderId="188" xfId="37365" applyFont="1" applyFill="1" applyBorder="1" applyAlignment="1" applyProtection="1">
      <alignment horizontal="center" vertical="center" wrapText="1"/>
      <protection locked="0"/>
    </xf>
    <xf numFmtId="0" fontId="354" fillId="3" borderId="188" xfId="37365" applyFont="1" applyFill="1" applyBorder="1" applyAlignment="1" applyProtection="1">
      <protection locked="0"/>
    </xf>
    <xf numFmtId="3" fontId="130" fillId="151" borderId="188" xfId="5" applyNumberFormat="1" applyFont="1" applyFill="1" applyBorder="1" applyAlignment="1" applyProtection="1"/>
    <xf numFmtId="0" fontId="355" fillId="3" borderId="188" xfId="37365" applyFont="1" applyFill="1" applyBorder="1" applyAlignment="1" applyProtection="1">
      <alignment horizontal="right"/>
      <protection locked="0"/>
    </xf>
    <xf numFmtId="359" fontId="130" fillId="151" borderId="188" xfId="5" applyNumberFormat="1" applyFont="1" applyFill="1" applyBorder="1" applyAlignment="1" applyProtection="1">
      <protection locked="0"/>
    </xf>
    <xf numFmtId="164" fontId="130" fillId="151" borderId="188" xfId="1" applyNumberFormat="1" applyFont="1" applyFill="1" applyBorder="1" applyAlignment="1" applyProtection="1"/>
    <xf numFmtId="0" fontId="130" fillId="3" borderId="188" xfId="37365" applyFont="1" applyFill="1" applyBorder="1" applyAlignment="1" applyProtection="1">
      <alignment horizontal="left" vertical="center"/>
      <protection locked="0"/>
    </xf>
    <xf numFmtId="3" fontId="130" fillId="3" borderId="188" xfId="5" applyNumberFormat="1" applyFont="1" applyFill="1" applyBorder="1" applyAlignment="1" applyProtection="1">
      <protection locked="0"/>
    </xf>
    <xf numFmtId="0" fontId="356" fillId="3" borderId="188" xfId="37365" applyFont="1" applyFill="1" applyBorder="1" applyAlignment="1" applyProtection="1">
      <alignment horizontal="right"/>
      <protection locked="0"/>
    </xf>
    <xf numFmtId="0" fontId="130" fillId="0" borderId="188" xfId="37365" applyFont="1" applyFill="1" applyBorder="1" applyAlignment="1" applyProtection="1">
      <alignment horizontal="left" vertical="center"/>
      <protection locked="0"/>
    </xf>
    <xf numFmtId="0" fontId="354" fillId="3" borderId="188" xfId="16" applyFont="1" applyFill="1" applyBorder="1" applyAlignment="1" applyProtection="1">
      <protection locked="0"/>
    </xf>
    <xf numFmtId="3" fontId="354" fillId="75" borderId="188"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88" xfId="5" applyFont="1" applyFill="1" applyBorder="1" applyProtection="1">
      <protection locked="0"/>
    </xf>
    <xf numFmtId="0" fontId="130" fillId="0" borderId="188" xfId="37365" applyFont="1" applyFill="1" applyBorder="1" applyAlignment="1" applyProtection="1">
      <alignment horizontal="center" vertical="top" wrapText="1"/>
      <protection locked="0"/>
    </xf>
    <xf numFmtId="0" fontId="354" fillId="3" borderId="188" xfId="37365" applyFont="1" applyFill="1" applyBorder="1" applyAlignment="1" applyProtection="1">
      <alignment wrapText="1"/>
      <protection locked="0"/>
    </xf>
    <xf numFmtId="3" fontId="130" fillId="0" borderId="188" xfId="5" applyNumberFormat="1" applyFont="1" applyFill="1" applyBorder="1" applyProtection="1"/>
    <xf numFmtId="0" fontId="119" fillId="75" borderId="93" xfId="20952" applyFont="1" applyFill="1" applyBorder="1" applyAlignment="1">
      <alignment vertical="center"/>
    </xf>
    <xf numFmtId="0" fontId="119" fillId="75" borderId="94" xfId="20952" applyFont="1" applyFill="1" applyBorder="1" applyAlignment="1">
      <alignment vertical="center"/>
    </xf>
    <xf numFmtId="0" fontId="119" fillId="75" borderId="91" xfId="20952" applyFont="1" applyFill="1" applyBorder="1" applyAlignment="1">
      <alignment vertical="center"/>
    </xf>
    <xf numFmtId="164" fontId="119" fillId="75" borderId="91" xfId="7" applyNumberFormat="1" applyFont="1" applyFill="1" applyBorder="1" applyAlignment="1">
      <alignment horizontal="right" vertical="center"/>
    </xf>
    <xf numFmtId="0" fontId="119" fillId="76" borderId="94" xfId="20952" applyFont="1" applyFill="1" applyBorder="1" applyAlignment="1">
      <alignment vertical="center"/>
    </xf>
    <xf numFmtId="0" fontId="119" fillId="3" borderId="94" xfId="20952" applyFont="1" applyFill="1" applyBorder="1" applyAlignment="1">
      <alignment vertical="center"/>
    </xf>
    <xf numFmtId="0" fontId="93" fillId="69" borderId="90" xfId="20952" applyFont="1" applyFill="1" applyBorder="1" applyAlignment="1">
      <alignment horizontal="center" vertical="center"/>
    </xf>
    <xf numFmtId="0" fontId="93" fillId="69" borderId="91" xfId="20952" applyFont="1" applyFill="1" applyBorder="1" applyAlignment="1">
      <alignment horizontal="left" vertical="center" wrapText="1"/>
    </xf>
    <xf numFmtId="164" fontId="93" fillId="0" borderId="92" xfId="7" applyNumberFormat="1" applyFont="1" applyFill="1" applyBorder="1" applyAlignment="1" applyProtection="1">
      <alignment horizontal="right" vertical="center"/>
      <protection locked="0"/>
    </xf>
    <xf numFmtId="0" fontId="119" fillId="76" borderId="92" xfId="20952" applyFont="1" applyFill="1" applyBorder="1" applyAlignment="1">
      <alignment horizontal="center" vertical="center"/>
    </xf>
    <xf numFmtId="0" fontId="119" fillId="76" borderId="94" xfId="20952" applyFont="1" applyFill="1" applyBorder="1" applyAlignment="1">
      <alignment vertical="top" wrapText="1"/>
    </xf>
    <xf numFmtId="0" fontId="93" fillId="69" borderId="94" xfId="20952" applyFont="1" applyFill="1" applyBorder="1" applyAlignment="1">
      <alignment vertical="center" wrapText="1"/>
    </xf>
    <xf numFmtId="0" fontId="93" fillId="69" borderId="91" xfId="20952" applyFont="1" applyFill="1" applyBorder="1" applyAlignment="1">
      <alignment horizontal="left" vertical="center"/>
    </xf>
    <xf numFmtId="360" fontId="93" fillId="0" borderId="92" xfId="7" applyNumberFormat="1" applyFont="1" applyFill="1" applyBorder="1" applyAlignment="1" applyProtection="1">
      <alignment horizontal="right" vertical="center"/>
      <protection locked="0"/>
    </xf>
    <xf numFmtId="0" fontId="93" fillId="3" borderId="90" xfId="20952" applyFont="1" applyFill="1" applyBorder="1" applyAlignment="1">
      <alignment horizontal="center" vertical="center"/>
    </xf>
    <xf numFmtId="164" fontId="93" fillId="76" borderId="92" xfId="7" applyNumberFormat="1" applyFont="1" applyFill="1" applyBorder="1" applyAlignment="1" applyProtection="1">
      <alignment horizontal="right" vertical="center"/>
      <protection locked="0"/>
    </xf>
    <xf numFmtId="164" fontId="93" fillId="3" borderId="92" xfId="7" applyNumberFormat="1" applyFont="1" applyFill="1" applyBorder="1" applyAlignment="1" applyProtection="1">
      <alignment horizontal="right" vertical="center"/>
      <protection locked="0"/>
    </xf>
    <xf numFmtId="0" fontId="93" fillId="69" borderId="92" xfId="20952" applyFont="1" applyFill="1" applyBorder="1" applyAlignment="1">
      <alignment horizontal="center" vertical="center"/>
    </xf>
    <xf numFmtId="0" fontId="349" fillId="0" borderId="0" xfId="0" applyFont="1" applyAlignment="1">
      <alignment wrapText="1"/>
    </xf>
    <xf numFmtId="0" fontId="105" fillId="69" borderId="195" xfId="20952" applyFont="1" applyFill="1" applyBorder="1" applyAlignment="1" applyProtection="1">
      <alignment horizontal="center" vertical="center"/>
      <protection locked="0"/>
    </xf>
    <xf numFmtId="0" fontId="106" fillId="76" borderId="188" xfId="20952" applyFont="1" applyFill="1" applyBorder="1" applyAlignment="1" applyProtection="1">
      <alignment horizontal="center" vertical="center"/>
      <protection locked="0"/>
    </xf>
    <xf numFmtId="164" fontId="114" fillId="0" borderId="188" xfId="7" applyNumberFormat="1" applyFont="1" applyBorder="1"/>
    <xf numFmtId="165" fontId="114" fillId="0" borderId="188" xfId="20950" applyNumberFormat="1" applyFont="1" applyBorder="1"/>
    <xf numFmtId="164" fontId="114" fillId="0" borderId="195" xfId="7" applyNumberFormat="1" applyFont="1" applyBorder="1"/>
    <xf numFmtId="165" fontId="114" fillId="0" borderId="195" xfId="20950" applyNumberFormat="1" applyFont="1" applyBorder="1"/>
    <xf numFmtId="164" fontId="109" fillId="0" borderId="120" xfId="7" applyNumberFormat="1" applyFont="1" applyBorder="1"/>
    <xf numFmtId="164" fontId="109" fillId="0" borderId="120" xfId="7" applyNumberFormat="1" applyFont="1" applyFill="1" applyBorder="1" applyAlignment="1">
      <alignment horizontal="left" vertical="center" wrapText="1"/>
    </xf>
    <xf numFmtId="164" fontId="112" fillId="0" borderId="65" xfId="7" applyNumberFormat="1" applyFont="1" applyBorder="1"/>
    <xf numFmtId="164" fontId="109" fillId="0" borderId="188" xfId="7" applyNumberFormat="1" applyFont="1" applyBorder="1"/>
    <xf numFmtId="164" fontId="109" fillId="0" borderId="79" xfId="7" applyNumberFormat="1" applyFont="1" applyBorder="1"/>
    <xf numFmtId="164" fontId="109" fillId="0" borderId="182" xfId="7" applyNumberFormat="1" applyFont="1" applyBorder="1" applyAlignment="1">
      <alignment horizontal="left" indent="1"/>
    </xf>
    <xf numFmtId="164" fontId="109" fillId="0" borderId="182" xfId="7" applyNumberFormat="1" applyFont="1" applyBorder="1" applyAlignment="1">
      <alignment horizontal="left" indent="2"/>
    </xf>
    <xf numFmtId="164" fontId="109" fillId="0" borderId="182" xfId="7" applyNumberFormat="1" applyFont="1" applyFill="1" applyBorder="1" applyAlignment="1">
      <alignment horizontal="left" indent="3"/>
    </xf>
    <xf numFmtId="164" fontId="109" fillId="0" borderId="182" xfId="7" applyNumberFormat="1" applyFont="1" applyFill="1" applyBorder="1" applyAlignment="1">
      <alignment horizontal="left" indent="1"/>
    </xf>
    <xf numFmtId="164" fontId="109" fillId="78" borderId="182" xfId="7" applyNumberFormat="1" applyFont="1" applyFill="1" applyBorder="1"/>
    <xf numFmtId="164" fontId="109" fillId="78" borderId="188" xfId="7" applyNumberFormat="1" applyFont="1" applyFill="1" applyBorder="1"/>
    <xf numFmtId="164" fontId="109" fillId="78" borderId="79" xfId="7" applyNumberFormat="1" applyFont="1" applyFill="1" applyBorder="1"/>
    <xf numFmtId="164" fontId="109" fillId="0" borderId="182" xfId="7" applyNumberFormat="1" applyFont="1" applyFill="1" applyBorder="1" applyAlignment="1">
      <alignment horizontal="left" vertical="top" wrapText="1" indent="2"/>
    </xf>
    <xf numFmtId="164" fontId="109" fillId="0" borderId="188" xfId="7" applyNumberFormat="1" applyFont="1" applyFill="1" applyBorder="1"/>
    <xf numFmtId="164" fontId="109" fillId="0" borderId="79" xfId="7" applyNumberFormat="1" applyFont="1" applyFill="1" applyBorder="1"/>
    <xf numFmtId="164" fontId="109" fillId="0" borderId="182" xfId="7" applyNumberFormat="1" applyFont="1" applyFill="1" applyBorder="1" applyAlignment="1">
      <alignment horizontal="left" wrapText="1" indent="3"/>
    </xf>
    <xf numFmtId="164" fontId="109" fillId="0" borderId="182" xfId="7" applyNumberFormat="1" applyFont="1" applyFill="1" applyBorder="1" applyAlignment="1">
      <alignment horizontal="left" wrapText="1" indent="2"/>
    </xf>
    <xf numFmtId="164" fontId="109" fillId="0" borderId="182" xfId="7" applyNumberFormat="1" applyFont="1" applyFill="1" applyBorder="1" applyAlignment="1">
      <alignment horizontal="left" wrapText="1" indent="1"/>
    </xf>
    <xf numFmtId="164" fontId="109" fillId="0" borderId="201" xfId="7" applyNumberFormat="1" applyFont="1" applyFill="1" applyBorder="1" applyAlignment="1">
      <alignment horizontal="left" wrapText="1" indent="1"/>
    </xf>
    <xf numFmtId="164" fontId="109" fillId="0" borderId="202" xfId="7" applyNumberFormat="1" applyFont="1" applyFill="1" applyBorder="1"/>
    <xf numFmtId="164" fontId="109" fillId="0" borderId="203" xfId="7" applyNumberFormat="1" applyFont="1" applyFill="1" applyBorder="1"/>
    <xf numFmtId="164" fontId="112" fillId="0" borderId="188" xfId="7" applyNumberFormat="1" applyFont="1" applyBorder="1"/>
    <xf numFmtId="164" fontId="109" fillId="0" borderId="188" xfId="7" applyNumberFormat="1" applyFont="1" applyBorder="1" applyAlignment="1">
      <alignment horizontal="left" indent="1"/>
    </xf>
    <xf numFmtId="164" fontId="112" fillId="151" borderId="188" xfId="7" applyNumberFormat="1" applyFont="1" applyFill="1" applyBorder="1"/>
    <xf numFmtId="164" fontId="110" fillId="0" borderId="188" xfId="7" applyNumberFormat="1" applyFont="1" applyBorder="1"/>
    <xf numFmtId="164" fontId="113" fillId="0" borderId="188" xfId="7" applyNumberFormat="1" applyFont="1" applyBorder="1"/>
    <xf numFmtId="166" fontId="109" fillId="35" borderId="188" xfId="20953" applyFont="1" applyFill="1" applyBorder="1"/>
    <xf numFmtId="164" fontId="3" fillId="0" borderId="0" xfId="7" applyNumberFormat="1" applyFont="1" applyFill="1" applyBorder="1"/>
    <xf numFmtId="164" fontId="3" fillId="0" borderId="188" xfId="7" applyNumberFormat="1" applyFont="1" applyBorder="1"/>
    <xf numFmtId="169" fontId="9" fillId="36" borderId="188" xfId="20" applyBorder="1"/>
    <xf numFmtId="164" fontId="3" fillId="0" borderId="188" xfId="7" applyNumberFormat="1" applyFont="1" applyBorder="1" applyAlignment="1">
      <alignment vertical="center"/>
    </xf>
    <xf numFmtId="164" fontId="3" fillId="0" borderId="188" xfId="7" applyNumberFormat="1" applyFont="1" applyFill="1" applyBorder="1"/>
    <xf numFmtId="164" fontId="3" fillId="0" borderId="188" xfId="7" applyNumberFormat="1" applyFont="1" applyFill="1" applyBorder="1" applyAlignment="1">
      <alignment vertical="center"/>
    </xf>
    <xf numFmtId="169" fontId="9" fillId="36" borderId="204" xfId="20" applyBorder="1"/>
    <xf numFmtId="169" fontId="9" fillId="36" borderId="205" xfId="20" applyBorder="1"/>
    <xf numFmtId="169" fontId="9" fillId="36" borderId="206" xfId="20" applyBorder="1"/>
    <xf numFmtId="10" fontId="4" fillId="0" borderId="203" xfId="20950" applyNumberFormat="1" applyFont="1" applyBorder="1"/>
    <xf numFmtId="164" fontId="130" fillId="3" borderId="188" xfId="7" applyNumberFormat="1" applyFont="1" applyFill="1" applyBorder="1" applyAlignment="1" applyProtection="1">
      <protection locked="0"/>
    </xf>
    <xf numFmtId="164" fontId="9" fillId="36" borderId="0" xfId="7" applyNumberFormat="1" applyFont="1" applyFill="1" applyBorder="1"/>
    <xf numFmtId="164" fontId="3" fillId="0" borderId="83" xfId="7" applyNumberFormat="1" applyFont="1" applyFill="1" applyBorder="1" applyAlignment="1">
      <alignment vertical="center"/>
    </xf>
    <xf numFmtId="164" fontId="3" fillId="0" borderId="62" xfId="7" applyNumberFormat="1" applyFont="1" applyFill="1" applyBorder="1" applyAlignment="1">
      <alignment vertical="center"/>
    </xf>
    <xf numFmtId="0" fontId="3" fillId="3" borderId="190" xfId="0" applyFont="1" applyFill="1" applyBorder="1" applyAlignment="1">
      <alignment vertical="center"/>
    </xf>
    <xf numFmtId="164" fontId="3" fillId="3" borderId="190" xfId="7" applyNumberFormat="1" applyFont="1" applyFill="1" applyBorder="1" applyAlignment="1">
      <alignment vertical="center"/>
    </xf>
    <xf numFmtId="164" fontId="3" fillId="3"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209" xfId="7" applyNumberFormat="1" applyFont="1" applyFill="1" applyBorder="1" applyAlignment="1">
      <alignment vertical="center"/>
    </xf>
    <xf numFmtId="164" fontId="3" fillId="0" borderId="210" xfId="7" applyNumberFormat="1" applyFont="1" applyFill="1" applyBorder="1" applyAlignment="1">
      <alignment vertical="center"/>
    </xf>
    <xf numFmtId="164" fontId="3" fillId="0" borderId="202" xfId="7" applyNumberFormat="1" applyFont="1" applyFill="1" applyBorder="1" applyAlignment="1">
      <alignment vertical="center"/>
    </xf>
    <xf numFmtId="164" fontId="3" fillId="0" borderId="204" xfId="7" applyNumberFormat="1" applyFont="1" applyFill="1" applyBorder="1" applyAlignment="1">
      <alignment vertical="center"/>
    </xf>
    <xf numFmtId="164" fontId="3" fillId="0" borderId="203" xfId="7" applyNumberFormat="1" applyFont="1" applyFill="1" applyBorder="1" applyAlignment="1">
      <alignment vertical="center"/>
    </xf>
    <xf numFmtId="169" fontId="9" fillId="36" borderId="212" xfId="20" applyBorder="1"/>
    <xf numFmtId="164" fontId="3" fillId="0" borderId="214" xfId="7" applyNumberFormat="1" applyFont="1" applyFill="1" applyBorder="1" applyAlignment="1">
      <alignment vertical="center"/>
    </xf>
    <xf numFmtId="164" fontId="3" fillId="0" borderId="215" xfId="7" applyNumberFormat="1" applyFont="1" applyFill="1" applyBorder="1" applyAlignment="1">
      <alignment vertical="center"/>
    </xf>
    <xf numFmtId="164" fontId="3" fillId="0" borderId="185" xfId="7" applyNumberFormat="1" applyFont="1" applyFill="1" applyBorder="1" applyAlignment="1">
      <alignment vertical="center"/>
    </xf>
    <xf numFmtId="164" fontId="3" fillId="0" borderId="86" xfId="7" applyNumberFormat="1" applyFont="1" applyFill="1" applyBorder="1" applyAlignment="1">
      <alignment vertical="center"/>
    </xf>
    <xf numFmtId="169" fontId="9" fillId="36" borderId="216" xfId="20" applyBorder="1"/>
    <xf numFmtId="9" fontId="3" fillId="0" borderId="217" xfId="20950" applyFont="1" applyFill="1" applyBorder="1" applyAlignment="1">
      <alignment vertical="center"/>
    </xf>
    <xf numFmtId="9" fontId="3" fillId="0" borderId="218" xfId="20950" applyFont="1" applyFill="1" applyBorder="1" applyAlignment="1">
      <alignment vertical="center"/>
    </xf>
    <xf numFmtId="164" fontId="84" fillId="0" borderId="17" xfId="7" applyNumberFormat="1" applyFont="1" applyBorder="1" applyAlignment="1"/>
    <xf numFmtId="164" fontId="350" fillId="0" borderId="219" xfId="7" applyNumberFormat="1" applyFont="1" applyBorder="1" applyAlignment="1">
      <alignment horizontal="center" vertical="center"/>
    </xf>
    <xf numFmtId="164" fontId="349" fillId="0" borderId="11" xfId="7" applyNumberFormat="1" applyFont="1" applyBorder="1" applyAlignment="1">
      <alignment horizontal="center" vertical="center"/>
    </xf>
    <xf numFmtId="164" fontId="350" fillId="0" borderId="11" xfId="7" applyNumberFormat="1" applyFont="1" applyBorder="1" applyAlignment="1">
      <alignment horizontal="center" vertical="center"/>
    </xf>
    <xf numFmtId="164" fontId="131" fillId="0" borderId="11" xfId="7" applyNumberFormat="1" applyFont="1" applyBorder="1" applyAlignment="1">
      <alignment horizontal="center" vertical="center"/>
    </xf>
    <xf numFmtId="164" fontId="361" fillId="0" borderId="11" xfId="7" applyNumberFormat="1" applyFont="1" applyBorder="1" applyAlignment="1">
      <alignment horizontal="center" vertical="center"/>
    </xf>
    <xf numFmtId="164" fontId="349" fillId="0" borderId="11" xfId="7" applyNumberFormat="1" applyFont="1" applyFill="1" applyBorder="1" applyAlignment="1">
      <alignment horizontal="center" vertical="center"/>
    </xf>
    <xf numFmtId="164" fontId="350" fillId="0" borderId="220" xfId="7" applyNumberFormat="1" applyFont="1" applyFill="1" applyBorder="1" applyAlignment="1">
      <alignment horizontal="center" vertical="center"/>
    </xf>
    <xf numFmtId="164" fontId="350" fillId="0" borderId="13" xfId="7" applyNumberFormat="1" applyFont="1" applyBorder="1" applyAlignment="1">
      <alignment horizontal="center" vertical="center"/>
    </xf>
    <xf numFmtId="164" fontId="350" fillId="0" borderId="12" xfId="7" applyNumberFormat="1" applyFont="1" applyBorder="1" applyAlignment="1">
      <alignment horizontal="center" vertical="center"/>
    </xf>
    <xf numFmtId="164" fontId="131" fillId="0" borderId="12" xfId="7" applyNumberFormat="1" applyFont="1" applyBorder="1" applyAlignment="1">
      <alignment vertical="center"/>
    </xf>
    <xf numFmtId="164" fontId="349" fillId="0" borderId="208" xfId="7" applyNumberFormat="1" applyFont="1" applyBorder="1" applyAlignment="1">
      <alignment horizontal="center" vertical="center"/>
    </xf>
    <xf numFmtId="164" fontId="350" fillId="0" borderId="208" xfId="7" applyNumberFormat="1" applyFont="1" applyBorder="1" applyAlignment="1">
      <alignment horizontal="center"/>
    </xf>
    <xf numFmtId="164" fontId="349" fillId="0" borderId="208" xfId="7" applyNumberFormat="1" applyFont="1" applyBorder="1" applyAlignment="1">
      <alignment horizontal="center"/>
    </xf>
    <xf numFmtId="164" fontId="349" fillId="0" borderId="208" xfId="7" applyNumberFormat="1" applyFont="1" applyBorder="1"/>
    <xf numFmtId="164" fontId="350" fillId="0" borderId="208" xfId="7" applyNumberFormat="1" applyFont="1" applyBorder="1" applyAlignment="1">
      <alignment horizontal="center" vertical="center"/>
    </xf>
    <xf numFmtId="191" fontId="0" fillId="35" borderId="215" xfId="0" applyNumberFormat="1" applyFill="1" applyBorder="1" applyAlignment="1">
      <alignment horizontal="center" vertical="center"/>
    </xf>
    <xf numFmtId="191" fontId="0" fillId="0" borderId="210" xfId="0" applyNumberFormat="1" applyBorder="1" applyAlignment="1"/>
    <xf numFmtId="164" fontId="0" fillId="0" borderId="210" xfId="7" applyNumberFormat="1" applyFont="1" applyBorder="1" applyAlignment="1">
      <alignment wrapText="1"/>
    </xf>
    <xf numFmtId="191" fontId="0" fillId="35" borderId="210" xfId="0" applyNumberFormat="1" applyFill="1" applyBorder="1" applyAlignment="1">
      <alignment horizontal="center" vertical="center" wrapText="1"/>
    </xf>
    <xf numFmtId="164" fontId="0" fillId="0" borderId="210" xfId="7" applyNumberFormat="1" applyFont="1" applyBorder="1" applyAlignment="1"/>
    <xf numFmtId="164" fontId="0" fillId="0" borderId="210" xfId="7" applyNumberFormat="1" applyFont="1" applyFill="1" applyBorder="1" applyAlignment="1">
      <alignment wrapText="1"/>
    </xf>
    <xf numFmtId="191" fontId="0" fillId="35" borderId="203" xfId="0" applyNumberFormat="1" applyFill="1" applyBorder="1" applyAlignment="1">
      <alignment horizontal="center" vertical="center" wrapText="1"/>
    </xf>
    <xf numFmtId="164" fontId="0" fillId="0" borderId="208" xfId="7" applyNumberFormat="1" applyFont="1" applyBorder="1"/>
    <xf numFmtId="164" fontId="0" fillId="35" borderId="208" xfId="7" applyNumberFormat="1" applyFont="1" applyFill="1" applyBorder="1"/>
    <xf numFmtId="164" fontId="0" fillId="0" borderId="208" xfId="7" applyNumberFormat="1" applyFont="1" applyBorder="1" applyAlignment="1">
      <alignment horizontal="right"/>
    </xf>
    <xf numFmtId="164" fontId="0" fillId="0" borderId="208" xfId="7" applyNumberFormat="1" applyFont="1" applyBorder="1" applyAlignment="1">
      <alignment vertical="center"/>
    </xf>
    <xf numFmtId="164" fontId="0" fillId="35" borderId="208" xfId="7" applyNumberFormat="1" applyFont="1" applyFill="1" applyBorder="1" applyAlignment="1">
      <alignment vertical="center"/>
    </xf>
    <xf numFmtId="164" fontId="0" fillId="35" borderId="208" xfId="7" applyNumberFormat="1" applyFont="1" applyFill="1" applyBorder="1" applyAlignment="1">
      <alignment horizontal="right"/>
    </xf>
    <xf numFmtId="191" fontId="95" fillId="0" borderId="208" xfId="0" applyNumberFormat="1" applyFont="1" applyFill="1" applyBorder="1" applyAlignment="1" applyProtection="1">
      <alignment vertical="center" wrapText="1"/>
      <protection locked="0"/>
    </xf>
    <xf numFmtId="191" fontId="93" fillId="2" borderId="208" xfId="0" applyNumberFormat="1" applyFont="1" applyFill="1" applyBorder="1" applyAlignment="1" applyProtection="1">
      <alignment vertical="center"/>
      <protection locked="0"/>
    </xf>
    <xf numFmtId="191" fontId="93" fillId="2" borderId="195" xfId="0" applyNumberFormat="1" applyFont="1" applyFill="1" applyBorder="1" applyAlignment="1" applyProtection="1">
      <alignment vertical="center"/>
      <protection locked="0"/>
    </xf>
    <xf numFmtId="10" fontId="13" fillId="0" borderId="208" xfId="20950" applyNumberFormat="1" applyFont="1" applyFill="1" applyBorder="1" applyAlignment="1" applyProtection="1">
      <alignment horizontal="right" vertical="center" wrapText="1"/>
      <protection locked="0"/>
    </xf>
    <xf numFmtId="10" fontId="13" fillId="0" borderId="208" xfId="20950" applyNumberFormat="1" applyFont="1" applyFill="1" applyBorder="1" applyAlignment="1" applyProtection="1">
      <alignment vertical="center" wrapText="1"/>
      <protection locked="0"/>
    </xf>
    <xf numFmtId="10" fontId="13" fillId="0" borderId="210" xfId="20950" applyNumberFormat="1" applyFont="1" applyFill="1" applyBorder="1" applyAlignment="1" applyProtection="1">
      <alignment vertical="center" wrapText="1"/>
      <protection locked="0"/>
    </xf>
    <xf numFmtId="10" fontId="93" fillId="0" borderId="92" xfId="20950" applyNumberFormat="1" applyFont="1" applyFill="1" applyBorder="1" applyAlignment="1" applyProtection="1">
      <alignment horizontal="right" vertical="center"/>
      <protection locked="0"/>
    </xf>
    <xf numFmtId="0" fontId="362" fillId="0" borderId="0" xfId="0" applyFont="1" applyAlignment="1">
      <alignment horizontal="justify"/>
    </xf>
    <xf numFmtId="14" fontId="2" fillId="0" borderId="0" xfId="0" applyNumberFormat="1" applyFont="1" applyAlignment="1">
      <alignment horizontal="left"/>
    </xf>
    <xf numFmtId="14" fontId="93" fillId="0" borderId="0" xfId="0" applyNumberFormat="1" applyFont="1" applyAlignment="1">
      <alignment horizontal="left"/>
    </xf>
    <xf numFmtId="164" fontId="3" fillId="0" borderId="79" xfId="7" applyNumberFormat="1" applyFont="1" applyFill="1" applyBorder="1" applyAlignment="1">
      <alignment horizontal="right" vertical="center" wrapText="1"/>
    </xf>
    <xf numFmtId="164" fontId="3" fillId="0" borderId="22" xfId="7" applyNumberFormat="1" applyFont="1" applyFill="1" applyBorder="1" applyAlignment="1">
      <alignment horizontal="right" vertical="center" wrapText="1"/>
    </xf>
    <xf numFmtId="14" fontId="3" fillId="0" borderId="0" xfId="0" applyNumberFormat="1" applyFont="1" applyAlignment="1">
      <alignment horizontal="left"/>
    </xf>
    <xf numFmtId="14" fontId="110" fillId="0" borderId="0" xfId="0" applyNumberFormat="1" applyFont="1" applyAlignment="1">
      <alignment horizontal="left"/>
    </xf>
    <xf numFmtId="0" fontId="2" fillId="0" borderId="19" xfId="0" applyFont="1" applyBorder="1" applyAlignment="1">
      <alignment vertical="center" wrapText="1"/>
    </xf>
    <xf numFmtId="0" fontId="2" fillId="0" borderId="8" xfId="0" applyFont="1" applyBorder="1" applyAlignment="1">
      <alignment horizontal="center" vertical="center" wrapText="1"/>
    </xf>
    <xf numFmtId="9" fontId="84" fillId="0" borderId="19" xfId="20950" applyFont="1" applyBorder="1" applyAlignment="1"/>
    <xf numFmtId="10" fontId="84" fillId="0" borderId="19" xfId="0" applyNumberFormat="1" applyFont="1" applyBorder="1" applyAlignment="1"/>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28" xfId="0" applyFont="1" applyBorder="1" applyAlignment="1">
      <alignment horizontal="center" vertical="center"/>
    </xf>
    <xf numFmtId="0" fontId="92" fillId="0" borderId="29" xfId="0" applyFont="1" applyBorder="1" applyAlignment="1">
      <alignment horizontal="center" vertical="center"/>
    </xf>
    <xf numFmtId="0" fontId="92" fillId="0" borderId="129" xfId="0" applyFont="1" applyBorder="1" applyAlignment="1">
      <alignment horizontal="center" vertical="center"/>
    </xf>
    <xf numFmtId="164" fontId="0" fillId="0" borderId="209" xfId="7" applyNumberFormat="1" applyFont="1" applyBorder="1" applyAlignment="1">
      <alignment horizontal="right"/>
    </xf>
    <xf numFmtId="164" fontId="0" fillId="0" borderId="190" xfId="7" applyNumberFormat="1" applyFont="1" applyBorder="1" applyAlignment="1">
      <alignment horizontal="right"/>
    </xf>
    <xf numFmtId="164" fontId="0" fillId="0" borderId="189" xfId="7" applyNumberFormat="1" applyFont="1" applyBorder="1" applyAlignment="1">
      <alignment horizontal="right"/>
    </xf>
    <xf numFmtId="0" fontId="349" fillId="0" borderId="107" xfId="0" applyFont="1" applyBorder="1" applyAlignment="1">
      <alignment horizontal="center" vertical="center"/>
    </xf>
    <xf numFmtId="0" fontId="350" fillId="0" borderId="108"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09" xfId="0" applyFont="1" applyBorder="1" applyAlignment="1">
      <alignment horizontal="center"/>
    </xf>
    <xf numFmtId="0" fontId="349" fillId="0" borderId="110" xfId="0" applyFont="1" applyBorder="1" applyAlignment="1">
      <alignment horizontal="center"/>
    </xf>
    <xf numFmtId="0" fontId="349" fillId="0" borderId="111" xfId="0" applyFont="1" applyBorder="1" applyAlignment="1">
      <alignment horizontal="center"/>
    </xf>
    <xf numFmtId="164" fontId="0" fillId="0" borderId="209" xfId="7" applyNumberFormat="1" applyFont="1" applyBorder="1" applyAlignment="1">
      <alignment horizontal="center"/>
    </xf>
    <xf numFmtId="164" fontId="0" fillId="0" borderId="190" xfId="7" applyNumberFormat="1" applyFont="1" applyBorder="1" applyAlignment="1">
      <alignment horizontal="center"/>
    </xf>
    <xf numFmtId="164" fontId="0" fillId="0" borderId="189" xfId="7" applyNumberFormat="1"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4"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0" xfId="0" applyFont="1" applyBorder="1" applyAlignment="1">
      <alignment horizontal="center" vertical="center"/>
    </xf>
    <xf numFmtId="0" fontId="84" fillId="0" borderId="120"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0"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211" xfId="0" applyFont="1" applyFill="1" applyBorder="1" applyAlignment="1">
      <alignment horizontal="center" vertical="center" wrapText="1"/>
    </xf>
    <xf numFmtId="0" fontId="3" fillId="0" borderId="212" xfId="0" applyFont="1" applyFill="1" applyBorder="1" applyAlignment="1">
      <alignment horizontal="center" vertical="center" wrapText="1"/>
    </xf>
    <xf numFmtId="0" fontId="3" fillId="0" borderId="213"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97" xfId="0" applyNumberFormat="1" applyFont="1" applyFill="1" applyBorder="1" applyAlignment="1">
      <alignment horizontal="left" vertical="center" wrapText="1"/>
    </xf>
    <xf numFmtId="0" fontId="112" fillId="0" borderId="98" xfId="0" applyNumberFormat="1" applyFont="1" applyFill="1" applyBorder="1" applyAlignment="1">
      <alignment horizontal="left" vertical="center" wrapText="1"/>
    </xf>
    <xf numFmtId="0" fontId="112" fillId="0" borderId="102" xfId="0" applyNumberFormat="1" applyFont="1" applyFill="1" applyBorder="1" applyAlignment="1">
      <alignment horizontal="left" vertical="center" wrapText="1"/>
    </xf>
    <xf numFmtId="0" fontId="112" fillId="0" borderId="103"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3" fillId="0" borderId="99" xfId="0" applyFont="1" applyFill="1" applyBorder="1" applyAlignment="1">
      <alignment horizontal="center" vertical="center" wrapText="1"/>
    </xf>
    <xf numFmtId="0" fontId="113" fillId="0" borderId="100" xfId="0" applyFont="1" applyFill="1" applyBorder="1" applyAlignment="1">
      <alignment horizontal="center" vertical="center" wrapText="1"/>
    </xf>
    <xf numFmtId="0" fontId="113" fillId="0" borderId="101"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4"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0" xfId="0" applyFont="1" applyBorder="1" applyAlignment="1">
      <alignment horizontal="center" vertical="center" wrapText="1"/>
    </xf>
    <xf numFmtId="0" fontId="117" fillId="0" borderId="120" xfId="0" applyFont="1" applyFill="1" applyBorder="1" applyAlignment="1">
      <alignment horizontal="center" vertical="center"/>
    </xf>
    <xf numFmtId="0" fontId="117" fillId="0" borderId="99" xfId="0" applyFont="1" applyFill="1" applyBorder="1" applyAlignment="1">
      <alignment horizontal="center" vertical="center"/>
    </xf>
    <xf numFmtId="0" fontId="117" fillId="0" borderId="101"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0" xfId="0" applyFont="1" applyFill="1" applyBorder="1" applyAlignment="1">
      <alignment horizontal="center" vertical="center" wrapText="1"/>
    </xf>
    <xf numFmtId="0" fontId="109" fillId="0" borderId="123" xfId="0" applyFont="1" applyBorder="1" applyAlignment="1">
      <alignment horizontal="center" vertical="center" wrapText="1"/>
    </xf>
    <xf numFmtId="0" fontId="112" fillId="0" borderId="99" xfId="0" applyFont="1" applyFill="1" applyBorder="1" applyAlignment="1">
      <alignment horizontal="center" vertical="center" wrapText="1"/>
    </xf>
    <xf numFmtId="0" fontId="112" fillId="0" borderId="101"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1" xfId="0" applyFont="1" applyFill="1" applyBorder="1" applyAlignment="1">
      <alignment horizontal="center" vertical="center" wrapText="1"/>
    </xf>
    <xf numFmtId="0" fontId="109" fillId="0" borderId="122"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89" xfId="0" applyNumberFormat="1" applyFont="1" applyFill="1" applyBorder="1" applyAlignment="1">
      <alignment horizontal="left" vertical="top" wrapText="1"/>
    </xf>
    <xf numFmtId="0" fontId="112" fillId="0" borderId="96" xfId="0" applyNumberFormat="1" applyFont="1" applyFill="1" applyBorder="1" applyAlignment="1">
      <alignment horizontal="left" vertical="top" wrapText="1"/>
    </xf>
    <xf numFmtId="0" fontId="112" fillId="0" borderId="127" xfId="0" applyNumberFormat="1" applyFont="1" applyFill="1" applyBorder="1" applyAlignment="1">
      <alignment horizontal="left" vertical="top" wrapText="1"/>
    </xf>
    <xf numFmtId="0" fontId="112" fillId="0" borderId="84"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99" xfId="0" applyFont="1" applyBorder="1" applyAlignment="1">
      <alignment horizontal="center" vertical="top" wrapText="1"/>
    </xf>
    <xf numFmtId="0" fontId="109" fillId="0" borderId="100" xfId="0" applyFont="1" applyBorder="1" applyAlignment="1">
      <alignment horizontal="center" vertical="top" wrapText="1"/>
    </xf>
    <xf numFmtId="0" fontId="109" fillId="0" borderId="99" xfId="0" applyFont="1" applyFill="1" applyBorder="1" applyAlignment="1">
      <alignment horizontal="center" vertical="top" wrapText="1"/>
    </xf>
    <xf numFmtId="0" fontId="109" fillId="0" borderId="122" xfId="0" applyFont="1" applyFill="1" applyBorder="1" applyAlignment="1">
      <alignment horizontal="center" vertical="top" wrapText="1"/>
    </xf>
    <xf numFmtId="0" fontId="109" fillId="0" borderId="123" xfId="0" applyFont="1" applyFill="1" applyBorder="1" applyAlignment="1">
      <alignment horizontal="center" vertical="top" wrapText="1"/>
    </xf>
    <xf numFmtId="0" fontId="129" fillId="0" borderId="112" xfId="0" applyNumberFormat="1" applyFont="1" applyFill="1" applyBorder="1" applyAlignment="1">
      <alignment horizontal="left" vertical="top" wrapText="1"/>
    </xf>
    <xf numFmtId="0" fontId="129" fillId="0" borderId="113" xfId="0" applyNumberFormat="1" applyFont="1" applyFill="1" applyBorder="1" applyAlignment="1">
      <alignment horizontal="left" vertical="top" wrapText="1"/>
    </xf>
    <xf numFmtId="0" fontId="115" fillId="0" borderId="99" xfId="0" applyFont="1" applyBorder="1" applyAlignment="1">
      <alignment horizontal="center" vertical="center"/>
    </xf>
    <xf numFmtId="0" fontId="115" fillId="0" borderId="101"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0" xfId="0" applyFont="1" applyBorder="1" applyAlignment="1">
      <alignment horizontal="center" vertical="center" wrapText="1"/>
    </xf>
    <xf numFmtId="0" fontId="114" fillId="0" borderId="124" xfId="0" applyFont="1" applyBorder="1" applyAlignment="1">
      <alignment horizontal="center" vertical="center" wrapText="1"/>
    </xf>
    <xf numFmtId="10" fontId="95" fillId="0" borderId="208" xfId="20950" applyNumberFormat="1" applyFont="1" applyFill="1" applyBorder="1" applyAlignment="1" applyProtection="1">
      <alignment vertical="center" wrapText="1"/>
      <protection locked="0"/>
    </xf>
    <xf numFmtId="10" fontId="95" fillId="0" borderId="210" xfId="20950" applyNumberFormat="1" applyFont="1" applyFill="1" applyBorder="1" applyAlignment="1" applyProtection="1">
      <alignment vertical="center" wrapText="1"/>
      <protection locked="0"/>
    </xf>
    <xf numFmtId="10" fontId="93" fillId="2" borderId="208" xfId="20950" applyNumberFormat="1" applyFont="1" applyFill="1" applyBorder="1" applyAlignment="1" applyProtection="1">
      <alignment vertical="center"/>
      <protection locked="0"/>
    </xf>
    <xf numFmtId="10" fontId="93" fillId="2" borderId="202" xfId="20950" applyNumberFormat="1" applyFont="1" applyFill="1" applyBorder="1" applyAlignment="1" applyProtection="1">
      <alignment vertical="center"/>
      <protection locked="0"/>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E25" sqref="E25"/>
    </sheetView>
  </sheetViews>
  <sheetFormatPr defaultColWidth="9.140625" defaultRowHeight="14.25"/>
  <cols>
    <col min="1" max="1" width="10.140625" style="4" customWidth="1"/>
    <col min="2" max="2" width="150" style="5" customWidth="1"/>
    <col min="3" max="3" width="39.42578125" style="5" customWidth="1"/>
    <col min="4" max="6" width="9.140625" style="5"/>
    <col min="7" max="7" width="25" style="5" customWidth="1"/>
    <col min="8" max="16384" width="9.140625" style="5"/>
  </cols>
  <sheetData>
    <row r="1" spans="1:3" ht="15">
      <c r="A1" s="115"/>
      <c r="B1" s="121" t="s">
        <v>209</v>
      </c>
      <c r="C1" s="115"/>
    </row>
    <row r="2" spans="1:3">
      <c r="A2" s="122">
        <v>1</v>
      </c>
      <c r="B2" s="233" t="s">
        <v>210</v>
      </c>
      <c r="C2" s="48" t="s">
        <v>767</v>
      </c>
    </row>
    <row r="3" spans="1:3">
      <c r="A3" s="122">
        <v>2</v>
      </c>
      <c r="B3" s="234" t="s">
        <v>206</v>
      </c>
      <c r="C3" s="48" t="s">
        <v>752</v>
      </c>
    </row>
    <row r="4" spans="1:3">
      <c r="A4" s="122">
        <v>3</v>
      </c>
      <c r="B4" s="235" t="s">
        <v>211</v>
      </c>
      <c r="C4" s="48" t="s">
        <v>759</v>
      </c>
    </row>
    <row r="5" spans="1:3">
      <c r="A5" s="123">
        <v>4</v>
      </c>
      <c r="B5" s="236" t="s">
        <v>207</v>
      </c>
      <c r="C5" s="48" t="s">
        <v>768</v>
      </c>
    </row>
    <row r="6" spans="1:3" s="124" customFormat="1" ht="45.75" customHeight="1">
      <c r="A6" s="725" t="s">
        <v>283</v>
      </c>
      <c r="B6" s="726"/>
      <c r="C6" s="726"/>
    </row>
    <row r="7" spans="1:3" ht="15">
      <c r="A7" s="125" t="s">
        <v>29</v>
      </c>
      <c r="B7" s="121" t="s">
        <v>208</v>
      </c>
    </row>
    <row r="8" spans="1:3">
      <c r="A8" s="115">
        <v>1</v>
      </c>
      <c r="B8" s="154" t="s">
        <v>20</v>
      </c>
    </row>
    <row r="9" spans="1:3">
      <c r="A9" s="115">
        <v>2</v>
      </c>
      <c r="B9" s="155" t="s">
        <v>21</v>
      </c>
    </row>
    <row r="10" spans="1:3">
      <c r="A10" s="115">
        <v>3</v>
      </c>
      <c r="B10" s="155" t="s">
        <v>22</v>
      </c>
    </row>
    <row r="11" spans="1:3">
      <c r="A11" s="115">
        <v>4</v>
      </c>
      <c r="B11" s="155" t="s">
        <v>23</v>
      </c>
      <c r="C11" s="51"/>
    </row>
    <row r="12" spans="1:3">
      <c r="A12" s="115">
        <v>5</v>
      </c>
      <c r="B12" s="155" t="s">
        <v>24</v>
      </c>
    </row>
    <row r="13" spans="1:3">
      <c r="A13" s="115">
        <v>6</v>
      </c>
      <c r="B13" s="156" t="s">
        <v>218</v>
      </c>
    </row>
    <row r="14" spans="1:3">
      <c r="A14" s="115">
        <v>7</v>
      </c>
      <c r="B14" s="155" t="s">
        <v>212</v>
      </c>
    </row>
    <row r="15" spans="1:3">
      <c r="A15" s="115">
        <v>8</v>
      </c>
      <c r="B15" s="155" t="s">
        <v>213</v>
      </c>
    </row>
    <row r="16" spans="1:3">
      <c r="A16" s="115">
        <v>9</v>
      </c>
      <c r="B16" s="155" t="s">
        <v>25</v>
      </c>
    </row>
    <row r="17" spans="1:2">
      <c r="A17" s="232" t="s">
        <v>282</v>
      </c>
      <c r="B17" s="231" t="s">
        <v>269</v>
      </c>
    </row>
    <row r="18" spans="1:2" s="15" customFormat="1">
      <c r="A18" s="568" t="s">
        <v>711</v>
      </c>
      <c r="B18" s="569" t="s">
        <v>713</v>
      </c>
    </row>
    <row r="19" spans="1:2" s="15" customFormat="1">
      <c r="A19" s="570" t="s">
        <v>712</v>
      </c>
      <c r="B19" s="569" t="s">
        <v>714</v>
      </c>
    </row>
    <row r="20" spans="1:2">
      <c r="A20" s="115">
        <v>10</v>
      </c>
      <c r="B20" s="155" t="s">
        <v>26</v>
      </c>
    </row>
    <row r="21" spans="1:2">
      <c r="A21" s="115">
        <v>11</v>
      </c>
      <c r="B21" s="156" t="s">
        <v>214</v>
      </c>
    </row>
    <row r="22" spans="1:2">
      <c r="A22" s="115">
        <v>12</v>
      </c>
      <c r="B22" s="156" t="s">
        <v>27</v>
      </c>
    </row>
    <row r="23" spans="1:2">
      <c r="A23" s="255">
        <v>13</v>
      </c>
      <c r="B23" s="256" t="s">
        <v>215</v>
      </c>
    </row>
    <row r="24" spans="1:2">
      <c r="A24" s="255">
        <v>14</v>
      </c>
      <c r="B24" s="257" t="s">
        <v>240</v>
      </c>
    </row>
    <row r="25" spans="1:2">
      <c r="A25" s="258">
        <v>15</v>
      </c>
      <c r="B25" s="259" t="s">
        <v>28</v>
      </c>
    </row>
    <row r="26" spans="1:2">
      <c r="A26" s="258">
        <v>15.1</v>
      </c>
      <c r="B26" s="260" t="s">
        <v>296</v>
      </c>
    </row>
    <row r="27" spans="1:2">
      <c r="A27" s="571">
        <v>15.2</v>
      </c>
      <c r="B27" s="569" t="s">
        <v>716</v>
      </c>
    </row>
    <row r="28" spans="1:2">
      <c r="A28" s="258">
        <v>16</v>
      </c>
      <c r="B28" s="260" t="s">
        <v>337</v>
      </c>
    </row>
    <row r="29" spans="1:2">
      <c r="A29" s="258">
        <v>17</v>
      </c>
      <c r="B29" s="260" t="s">
        <v>378</v>
      </c>
    </row>
    <row r="30" spans="1:2">
      <c r="A30" s="258">
        <v>18</v>
      </c>
      <c r="B30" s="260" t="s">
        <v>666</v>
      </c>
    </row>
    <row r="31" spans="1:2">
      <c r="A31" s="258">
        <v>19</v>
      </c>
      <c r="B31" s="260" t="s">
        <v>667</v>
      </c>
    </row>
    <row r="32" spans="1:2">
      <c r="A32" s="258">
        <v>20</v>
      </c>
      <c r="B32" s="317" t="s">
        <v>668</v>
      </c>
    </row>
    <row r="33" spans="1:2">
      <c r="A33" s="258">
        <v>21</v>
      </c>
      <c r="B33" s="260" t="s">
        <v>494</v>
      </c>
    </row>
    <row r="34" spans="1:2">
      <c r="A34" s="258">
        <v>22</v>
      </c>
      <c r="B34" s="260" t="s">
        <v>669</v>
      </c>
    </row>
    <row r="35" spans="1:2">
      <c r="A35" s="258">
        <v>23</v>
      </c>
      <c r="B35" s="260" t="s">
        <v>670</v>
      </c>
    </row>
    <row r="36" spans="1:2">
      <c r="A36" s="258">
        <v>24</v>
      </c>
      <c r="B36" s="260" t="s">
        <v>671</v>
      </c>
    </row>
    <row r="37" spans="1:2">
      <c r="A37" s="258">
        <v>25</v>
      </c>
      <c r="B37" s="260" t="s">
        <v>379</v>
      </c>
    </row>
    <row r="38" spans="1:2">
      <c r="A38" s="258">
        <v>26</v>
      </c>
      <c r="B38" s="260"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E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5">
      <c r="A1" s="2" t="s">
        <v>30</v>
      </c>
      <c r="B1" s="3" t="str">
        <f>'Info '!C2</f>
        <v>JSC " Halyk Bank Georgia"</v>
      </c>
    </row>
    <row r="2" spans="1:5" s="43" customFormat="1" ht="15.75" customHeight="1">
      <c r="A2" s="43" t="s">
        <v>31</v>
      </c>
      <c r="B2" s="715">
        <f>'1. key ratios '!B2</f>
        <v>45930</v>
      </c>
    </row>
    <row r="3" spans="1:5" s="43" customFormat="1" ht="15.75" customHeight="1"/>
    <row r="4" spans="1:5" ht="13.5" thickBot="1">
      <c r="A4" s="54" t="s">
        <v>143</v>
      </c>
      <c r="B4" s="98" t="s">
        <v>142</v>
      </c>
    </row>
    <row r="5" spans="1:5">
      <c r="A5" s="55" t="s">
        <v>6</v>
      </c>
      <c r="B5" s="56"/>
      <c r="C5" s="57" t="s">
        <v>35</v>
      </c>
    </row>
    <row r="6" spans="1:5">
      <c r="A6" s="58">
        <v>1</v>
      </c>
      <c r="B6" s="59" t="s">
        <v>141</v>
      </c>
      <c r="C6" s="60">
        <f>SUM(C7:C11)</f>
        <v>205085444.08000004</v>
      </c>
    </row>
    <row r="7" spans="1:5">
      <c r="A7" s="58">
        <v>2</v>
      </c>
      <c r="B7" s="61" t="s">
        <v>140</v>
      </c>
      <c r="C7" s="62">
        <v>76000000</v>
      </c>
    </row>
    <row r="8" spans="1:5">
      <c r="A8" s="58">
        <v>3</v>
      </c>
      <c r="B8" s="63" t="s">
        <v>139</v>
      </c>
      <c r="C8" s="62">
        <v>0</v>
      </c>
    </row>
    <row r="9" spans="1:5">
      <c r="A9" s="58">
        <v>4</v>
      </c>
      <c r="B9" s="63" t="s">
        <v>138</v>
      </c>
      <c r="C9" s="62">
        <v>2016307.58</v>
      </c>
    </row>
    <row r="10" spans="1:5">
      <c r="A10" s="58">
        <v>5</v>
      </c>
      <c r="B10" s="63" t="s">
        <v>137</v>
      </c>
      <c r="C10" s="62">
        <v>0</v>
      </c>
    </row>
    <row r="11" spans="1:5">
      <c r="A11" s="58">
        <v>6</v>
      </c>
      <c r="B11" s="64" t="s">
        <v>136</v>
      </c>
      <c r="C11" s="62">
        <v>127069136.50000003</v>
      </c>
    </row>
    <row r="12" spans="1:5" s="28" customFormat="1">
      <c r="A12" s="58">
        <v>7</v>
      </c>
      <c r="B12" s="59" t="s">
        <v>135</v>
      </c>
      <c r="C12" s="65">
        <f>SUM(C13:C28)</f>
        <v>7842858.8999999976</v>
      </c>
      <c r="E12" s="4"/>
    </row>
    <row r="13" spans="1:5" s="28" customFormat="1">
      <c r="A13" s="58">
        <v>8</v>
      </c>
      <c r="B13" s="66" t="s">
        <v>134</v>
      </c>
      <c r="C13" s="67">
        <v>2016307.58</v>
      </c>
      <c r="E13" s="4"/>
    </row>
    <row r="14" spans="1:5" s="28" customFormat="1" ht="25.5">
      <c r="A14" s="58">
        <v>9</v>
      </c>
      <c r="B14" s="68" t="s">
        <v>133</v>
      </c>
      <c r="C14" s="67">
        <v>0</v>
      </c>
      <c r="E14" s="4"/>
    </row>
    <row r="15" spans="1:5" s="28" customFormat="1">
      <c r="A15" s="58">
        <v>10</v>
      </c>
      <c r="B15" s="69" t="s">
        <v>132</v>
      </c>
      <c r="C15" s="67">
        <v>5826551.3199999975</v>
      </c>
      <c r="E15" s="4"/>
    </row>
    <row r="16" spans="1:5" s="28" customFormat="1">
      <c r="A16" s="58">
        <v>11</v>
      </c>
      <c r="B16" s="70" t="s">
        <v>131</v>
      </c>
      <c r="C16" s="67">
        <v>0</v>
      </c>
      <c r="E16" s="4"/>
    </row>
    <row r="17" spans="1:5" s="28" customFormat="1">
      <c r="A17" s="58">
        <v>12</v>
      </c>
      <c r="B17" s="69" t="s">
        <v>130</v>
      </c>
      <c r="C17" s="67">
        <v>0</v>
      </c>
      <c r="E17" s="4"/>
    </row>
    <row r="18" spans="1:5" s="28" customFormat="1">
      <c r="A18" s="58">
        <v>13</v>
      </c>
      <c r="B18" s="69" t="s">
        <v>129</v>
      </c>
      <c r="C18" s="67">
        <v>0</v>
      </c>
      <c r="E18" s="4"/>
    </row>
    <row r="19" spans="1:5" s="28" customFormat="1">
      <c r="A19" s="58">
        <v>14</v>
      </c>
      <c r="B19" s="69" t="s">
        <v>128</v>
      </c>
      <c r="C19" s="67">
        <v>0</v>
      </c>
      <c r="E19" s="4"/>
    </row>
    <row r="20" spans="1:5" s="28" customFormat="1">
      <c r="A20" s="58">
        <v>15</v>
      </c>
      <c r="B20" s="69" t="s">
        <v>127</v>
      </c>
      <c r="C20" s="67">
        <v>0</v>
      </c>
      <c r="E20" s="4"/>
    </row>
    <row r="21" spans="1:5" s="28" customFormat="1" ht="25.5">
      <c r="A21" s="58">
        <v>16</v>
      </c>
      <c r="B21" s="68" t="s">
        <v>126</v>
      </c>
      <c r="C21" s="67">
        <v>0</v>
      </c>
      <c r="E21" s="4"/>
    </row>
    <row r="22" spans="1:5" s="28" customFormat="1">
      <c r="A22" s="58">
        <v>17</v>
      </c>
      <c r="B22" s="71" t="s">
        <v>125</v>
      </c>
      <c r="C22" s="67">
        <v>0</v>
      </c>
      <c r="E22" s="4"/>
    </row>
    <row r="23" spans="1:5" s="28" customFormat="1">
      <c r="A23" s="58">
        <v>18</v>
      </c>
      <c r="B23" s="565" t="s">
        <v>517</v>
      </c>
      <c r="C23" s="67">
        <v>0</v>
      </c>
      <c r="E23" s="4"/>
    </row>
    <row r="24" spans="1:5" s="28" customFormat="1">
      <c r="A24" s="58">
        <v>19</v>
      </c>
      <c r="B24" s="68" t="s">
        <v>124</v>
      </c>
      <c r="C24" s="67">
        <v>0</v>
      </c>
      <c r="E24" s="4"/>
    </row>
    <row r="25" spans="1:5" s="28" customFormat="1" ht="25.5">
      <c r="A25" s="58">
        <v>20</v>
      </c>
      <c r="B25" s="68" t="s">
        <v>101</v>
      </c>
      <c r="C25" s="67">
        <v>0</v>
      </c>
      <c r="E25" s="4"/>
    </row>
    <row r="26" spans="1:5" s="28" customFormat="1">
      <c r="A26" s="58">
        <v>21</v>
      </c>
      <c r="B26" s="72" t="s">
        <v>123</v>
      </c>
      <c r="C26" s="67">
        <v>0</v>
      </c>
      <c r="E26" s="4"/>
    </row>
    <row r="27" spans="1:5" s="28" customFormat="1">
      <c r="A27" s="58">
        <v>22</v>
      </c>
      <c r="B27" s="72" t="s">
        <v>122</v>
      </c>
      <c r="C27" s="67">
        <v>0</v>
      </c>
      <c r="E27" s="4"/>
    </row>
    <row r="28" spans="1:5" s="28" customFormat="1">
      <c r="A28" s="58">
        <v>23</v>
      </c>
      <c r="B28" s="72" t="s">
        <v>121</v>
      </c>
      <c r="C28" s="67">
        <v>0</v>
      </c>
      <c r="E28" s="4"/>
    </row>
    <row r="29" spans="1:5" s="28" customFormat="1">
      <c r="A29" s="58">
        <v>24</v>
      </c>
      <c r="B29" s="73" t="s">
        <v>120</v>
      </c>
      <c r="C29" s="65">
        <f>C6-C12</f>
        <v>197242585.18000004</v>
      </c>
      <c r="E29" s="4"/>
    </row>
    <row r="30" spans="1:5" s="28" customFormat="1">
      <c r="A30" s="74"/>
      <c r="B30" s="75"/>
      <c r="C30" s="67"/>
      <c r="E30" s="4"/>
    </row>
    <row r="31" spans="1:5" s="28" customFormat="1">
      <c r="A31" s="74">
        <v>25</v>
      </c>
      <c r="B31" s="73" t="s">
        <v>119</v>
      </c>
      <c r="C31" s="65">
        <f>C32+C35</f>
        <v>60000000</v>
      </c>
      <c r="E31" s="4"/>
    </row>
    <row r="32" spans="1:5" s="28" customFormat="1">
      <c r="A32" s="74">
        <v>26</v>
      </c>
      <c r="B32" s="63" t="s">
        <v>118</v>
      </c>
      <c r="C32" s="76">
        <f>C33+C34</f>
        <v>60000000</v>
      </c>
      <c r="E32" s="4"/>
    </row>
    <row r="33" spans="1:5" s="28" customFormat="1">
      <c r="A33" s="74">
        <v>27</v>
      </c>
      <c r="B33" s="77" t="s">
        <v>179</v>
      </c>
      <c r="C33" s="67">
        <v>60000000</v>
      </c>
      <c r="E33" s="4"/>
    </row>
    <row r="34" spans="1:5" s="28" customFormat="1">
      <c r="A34" s="74">
        <v>28</v>
      </c>
      <c r="B34" s="77" t="s">
        <v>117</v>
      </c>
      <c r="C34" s="67">
        <v>0</v>
      </c>
      <c r="E34" s="4"/>
    </row>
    <row r="35" spans="1:5" s="28" customFormat="1">
      <c r="A35" s="74">
        <v>29</v>
      </c>
      <c r="B35" s="63" t="s">
        <v>116</v>
      </c>
      <c r="C35" s="67">
        <v>0</v>
      </c>
      <c r="E35" s="4"/>
    </row>
    <row r="36" spans="1:5" s="28" customFormat="1">
      <c r="A36" s="74">
        <v>30</v>
      </c>
      <c r="B36" s="73" t="s">
        <v>115</v>
      </c>
      <c r="C36" s="65">
        <f>SUM(C37:C41)</f>
        <v>0</v>
      </c>
      <c r="E36" s="4"/>
    </row>
    <row r="37" spans="1:5" s="28" customFormat="1">
      <c r="A37" s="74">
        <v>31</v>
      </c>
      <c r="B37" s="68" t="s">
        <v>114</v>
      </c>
      <c r="C37" s="67">
        <v>0</v>
      </c>
      <c r="E37" s="4"/>
    </row>
    <row r="38" spans="1:5" s="28" customFormat="1">
      <c r="A38" s="74">
        <v>32</v>
      </c>
      <c r="B38" s="69" t="s">
        <v>113</v>
      </c>
      <c r="C38" s="67">
        <v>0</v>
      </c>
      <c r="E38" s="4"/>
    </row>
    <row r="39" spans="1:5" s="28" customFormat="1" ht="25.5">
      <c r="A39" s="74">
        <v>33</v>
      </c>
      <c r="B39" s="68" t="s">
        <v>112</v>
      </c>
      <c r="C39" s="67">
        <v>0</v>
      </c>
      <c r="E39" s="4"/>
    </row>
    <row r="40" spans="1:5" s="28" customFormat="1" ht="25.5">
      <c r="A40" s="74">
        <v>34</v>
      </c>
      <c r="B40" s="68" t="s">
        <v>101</v>
      </c>
      <c r="C40" s="67">
        <v>0</v>
      </c>
      <c r="E40" s="4"/>
    </row>
    <row r="41" spans="1:5" s="28" customFormat="1">
      <c r="A41" s="74">
        <v>35</v>
      </c>
      <c r="B41" s="72" t="s">
        <v>111</v>
      </c>
      <c r="C41" s="67">
        <v>0</v>
      </c>
      <c r="E41" s="4"/>
    </row>
    <row r="42" spans="1:5" s="28" customFormat="1">
      <c r="A42" s="74">
        <v>36</v>
      </c>
      <c r="B42" s="73" t="s">
        <v>110</v>
      </c>
      <c r="C42" s="65">
        <f>C31-C36</f>
        <v>60000000</v>
      </c>
      <c r="E42" s="4"/>
    </row>
    <row r="43" spans="1:5" s="28" customFormat="1">
      <c r="A43" s="74"/>
      <c r="B43" s="75"/>
      <c r="C43" s="67"/>
      <c r="E43" s="4"/>
    </row>
    <row r="44" spans="1:5" s="28" customFormat="1">
      <c r="A44" s="74">
        <v>37</v>
      </c>
      <c r="B44" s="78" t="s">
        <v>109</v>
      </c>
      <c r="C44" s="65">
        <f>SUM(C45:C47)</f>
        <v>27154583.039999999</v>
      </c>
      <c r="E44" s="4"/>
    </row>
    <row r="45" spans="1:5" s="28" customFormat="1">
      <c r="A45" s="74">
        <v>38</v>
      </c>
      <c r="B45" s="63" t="s">
        <v>108</v>
      </c>
      <c r="C45" s="67">
        <v>27154583.039999999</v>
      </c>
      <c r="E45" s="4"/>
    </row>
    <row r="46" spans="1:5" s="28" customFormat="1">
      <c r="A46" s="74">
        <v>39</v>
      </c>
      <c r="B46" s="63" t="s">
        <v>107</v>
      </c>
      <c r="C46" s="67">
        <v>0</v>
      </c>
      <c r="E46" s="4"/>
    </row>
    <row r="47" spans="1:5" s="28" customFormat="1">
      <c r="A47" s="74">
        <v>40</v>
      </c>
      <c r="B47" s="63" t="s">
        <v>106</v>
      </c>
      <c r="C47" s="67">
        <v>0</v>
      </c>
      <c r="E47" s="4"/>
    </row>
    <row r="48" spans="1:5" s="28" customFormat="1">
      <c r="A48" s="74">
        <v>41</v>
      </c>
      <c r="B48" s="78" t="s">
        <v>105</v>
      </c>
      <c r="C48" s="65">
        <f>SUM(C49:C52)</f>
        <v>0</v>
      </c>
      <c r="E48" s="4"/>
    </row>
    <row r="49" spans="1:5" s="28" customFormat="1">
      <c r="A49" s="74">
        <v>42</v>
      </c>
      <c r="B49" s="68" t="s">
        <v>104</v>
      </c>
      <c r="C49" s="67">
        <v>0</v>
      </c>
      <c r="E49" s="4"/>
    </row>
    <row r="50" spans="1:5" s="28" customFormat="1">
      <c r="A50" s="74">
        <v>43</v>
      </c>
      <c r="B50" s="69" t="s">
        <v>103</v>
      </c>
      <c r="C50" s="67">
        <v>0</v>
      </c>
      <c r="E50" s="4"/>
    </row>
    <row r="51" spans="1:5" s="28" customFormat="1">
      <c r="A51" s="74">
        <v>44</v>
      </c>
      <c r="B51" s="68" t="s">
        <v>102</v>
      </c>
      <c r="C51" s="67">
        <v>0</v>
      </c>
      <c r="E51" s="4"/>
    </row>
    <row r="52" spans="1:5" s="28" customFormat="1" ht="25.5">
      <c r="A52" s="74">
        <v>45</v>
      </c>
      <c r="B52" s="68" t="s">
        <v>101</v>
      </c>
      <c r="C52" s="67">
        <v>0</v>
      </c>
      <c r="E52" s="4"/>
    </row>
    <row r="53" spans="1:5" s="28" customFormat="1" ht="13.5" thickBot="1">
      <c r="A53" s="74">
        <v>46</v>
      </c>
      <c r="B53" s="79" t="s">
        <v>100</v>
      </c>
      <c r="C53" s="80">
        <f>C44-C48</f>
        <v>27154583.039999999</v>
      </c>
      <c r="E53" s="4"/>
    </row>
    <row r="56" spans="1:5">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zoomScale="80" zoomScaleNormal="80" workbookViewId="0"/>
  </sheetViews>
  <sheetFormatPr defaultColWidth="9.140625" defaultRowHeight="12.75"/>
  <cols>
    <col min="1" max="1" width="9.42578125" style="167" bestFit="1" customWidth="1"/>
    <col min="2" max="2" width="59" style="167" customWidth="1"/>
    <col min="3" max="3" width="16.85546875" style="167" bestFit="1" customWidth="1"/>
    <col min="4" max="4" width="15.5703125" style="167" bestFit="1" customWidth="1"/>
    <col min="5" max="16384" width="9.140625" style="167"/>
  </cols>
  <sheetData>
    <row r="1" spans="1:7" ht="15">
      <c r="A1" s="212" t="s">
        <v>30</v>
      </c>
      <c r="B1" s="3" t="str">
        <f>'Info '!C2</f>
        <v>JSC " Halyk Bank Georgia"</v>
      </c>
    </row>
    <row r="2" spans="1:7" s="142" customFormat="1" ht="15.75" customHeight="1">
      <c r="A2" s="142" t="s">
        <v>31</v>
      </c>
      <c r="B2" s="715">
        <f>'1. key ratios '!B2</f>
        <v>45930</v>
      </c>
    </row>
    <row r="3" spans="1:7" s="142" customFormat="1" ht="15.75" customHeight="1"/>
    <row r="4" spans="1:7" ht="13.5" thickBot="1">
      <c r="A4" s="187" t="s">
        <v>268</v>
      </c>
      <c r="B4" s="220" t="s">
        <v>269</v>
      </c>
    </row>
    <row r="5" spans="1:7" s="221" customFormat="1" ht="12.75" customHeight="1">
      <c r="A5" s="253"/>
      <c r="B5" s="254" t="s">
        <v>272</v>
      </c>
      <c r="C5" s="213" t="s">
        <v>270</v>
      </c>
      <c r="D5" s="214" t="s">
        <v>271</v>
      </c>
    </row>
    <row r="6" spans="1:7" s="222" customFormat="1">
      <c r="A6" s="215">
        <v>1</v>
      </c>
      <c r="B6" s="246" t="s">
        <v>273</v>
      </c>
      <c r="C6" s="246"/>
      <c r="D6" s="216"/>
    </row>
    <row r="7" spans="1:7" s="222" customFormat="1">
      <c r="A7" s="217" t="s">
        <v>259</v>
      </c>
      <c r="B7" s="247" t="s">
        <v>274</v>
      </c>
      <c r="C7" s="239">
        <v>4.4999999999999998E-2</v>
      </c>
      <c r="D7" s="717">
        <f>C7*'5. RWA '!$C$13</f>
        <v>48789329.629423849</v>
      </c>
    </row>
    <row r="8" spans="1:7" s="222" customFormat="1">
      <c r="A8" s="217" t="s">
        <v>260</v>
      </c>
      <c r="B8" s="247" t="s">
        <v>275</v>
      </c>
      <c r="C8" s="240">
        <v>0.06</v>
      </c>
      <c r="D8" s="717">
        <f>C8*'5. RWA '!$C$13</f>
        <v>65052439.505898468</v>
      </c>
    </row>
    <row r="9" spans="1:7" s="222" customFormat="1">
      <c r="A9" s="217" t="s">
        <v>261</v>
      </c>
      <c r="B9" s="247" t="s">
        <v>276</v>
      </c>
      <c r="C9" s="240">
        <v>0.08</v>
      </c>
      <c r="D9" s="717">
        <f>C9*'5. RWA '!$C$13</f>
        <v>86736586.007864624</v>
      </c>
    </row>
    <row r="10" spans="1:7" s="222" customFormat="1">
      <c r="A10" s="215" t="s">
        <v>262</v>
      </c>
      <c r="B10" s="246" t="s">
        <v>277</v>
      </c>
      <c r="C10" s="241"/>
      <c r="D10" s="248"/>
    </row>
    <row r="11" spans="1:7" s="223" customFormat="1">
      <c r="A11" s="218" t="s">
        <v>263</v>
      </c>
      <c r="B11" s="238" t="s">
        <v>747</v>
      </c>
      <c r="C11" s="242">
        <v>2.5000000000000001E-2</v>
      </c>
      <c r="D11" s="717">
        <f>C11*'5. RWA '!$C$13</f>
        <v>27105183.127457697</v>
      </c>
      <c r="F11" s="222"/>
      <c r="G11" s="222"/>
    </row>
    <row r="12" spans="1:7" s="223" customFormat="1">
      <c r="A12" s="218" t="s">
        <v>264</v>
      </c>
      <c r="B12" s="238" t="s">
        <v>278</v>
      </c>
      <c r="C12" s="242">
        <v>5.0000000000000001E-3</v>
      </c>
      <c r="D12" s="717">
        <f>C12*'5. RWA '!$C$13</f>
        <v>5421036.625491539</v>
      </c>
      <c r="F12" s="222"/>
      <c r="G12" s="222"/>
    </row>
    <row r="13" spans="1:7" s="223" customFormat="1">
      <c r="A13" s="218" t="s">
        <v>265</v>
      </c>
      <c r="B13" s="238" t="s">
        <v>279</v>
      </c>
      <c r="C13" s="242">
        <v>0</v>
      </c>
      <c r="D13" s="717">
        <f>C13*'5. RWA '!$C$13</f>
        <v>0</v>
      </c>
      <c r="F13" s="222"/>
      <c r="G13" s="222"/>
    </row>
    <row r="14" spans="1:7" s="223" customFormat="1">
      <c r="A14" s="215" t="s">
        <v>266</v>
      </c>
      <c r="B14" s="246" t="s">
        <v>326</v>
      </c>
      <c r="C14" s="243"/>
      <c r="D14" s="249"/>
      <c r="F14" s="222"/>
      <c r="G14" s="222"/>
    </row>
    <row r="15" spans="1:7" s="223" customFormat="1">
      <c r="A15" s="218">
        <v>3.1</v>
      </c>
      <c r="B15" s="238" t="s">
        <v>284</v>
      </c>
      <c r="C15" s="242">
        <v>8.5491258281075178E-2</v>
      </c>
      <c r="D15" s="717">
        <f>C15*'5. RWA '!$C$13</f>
        <v>92690248.46021308</v>
      </c>
      <c r="F15" s="222"/>
      <c r="G15" s="222"/>
    </row>
    <row r="16" spans="1:7" s="223" customFormat="1">
      <c r="A16" s="218">
        <v>3.2</v>
      </c>
      <c r="B16" s="238" t="s">
        <v>285</v>
      </c>
      <c r="C16" s="242">
        <v>0.10213011761143642</v>
      </c>
      <c r="D16" s="717">
        <f>C16*'5. RWA '!$C$13</f>
        <v>110730221.62747106</v>
      </c>
      <c r="F16" s="222"/>
      <c r="G16" s="222"/>
    </row>
    <row r="17" spans="1:7" s="222" customFormat="1">
      <c r="A17" s="218">
        <v>3.3</v>
      </c>
      <c r="B17" s="238" t="s">
        <v>286</v>
      </c>
      <c r="C17" s="242">
        <v>0.12402335357243807</v>
      </c>
      <c r="D17" s="717">
        <f>C17*'5. RWA '!$C$13</f>
        <v>134467028.42649475</v>
      </c>
    </row>
    <row r="18" spans="1:7" s="221" customFormat="1" ht="12.75" customHeight="1">
      <c r="A18" s="251"/>
      <c r="B18" s="252" t="s">
        <v>325</v>
      </c>
      <c r="C18" s="244" t="s">
        <v>270</v>
      </c>
      <c r="D18" s="250" t="s">
        <v>271</v>
      </c>
      <c r="F18" s="222"/>
      <c r="G18" s="222"/>
    </row>
    <row r="19" spans="1:7" s="222" customFormat="1">
      <c r="A19" s="219">
        <v>4</v>
      </c>
      <c r="B19" s="238" t="s">
        <v>280</v>
      </c>
      <c r="C19" s="242">
        <f>C7+C11+C12+C13+C15</f>
        <v>0.16049125828107519</v>
      </c>
      <c r="D19" s="717">
        <f>C19*'5. RWA '!$C$13</f>
        <v>174005797.84258619</v>
      </c>
    </row>
    <row r="20" spans="1:7" s="222" customFormat="1">
      <c r="A20" s="219">
        <v>5</v>
      </c>
      <c r="B20" s="238" t="s">
        <v>90</v>
      </c>
      <c r="C20" s="242">
        <f>C8+C11+C12+C13+C16</f>
        <v>0.19213011761143642</v>
      </c>
      <c r="D20" s="717">
        <f>C20*'5. RWA '!$C$13</f>
        <v>208308880.88631877</v>
      </c>
    </row>
    <row r="21" spans="1:7" s="222" customFormat="1" ht="13.5" thickBot="1">
      <c r="A21" s="224" t="s">
        <v>267</v>
      </c>
      <c r="B21" s="225" t="s">
        <v>281</v>
      </c>
      <c r="C21" s="245">
        <f>C9+C11+C12+C13+C17</f>
        <v>0.23402335357243809</v>
      </c>
      <c r="D21" s="718">
        <f>C21*'5. RWA '!$C$13</f>
        <v>253729834.18730861</v>
      </c>
    </row>
    <row r="22" spans="1:7">
      <c r="F22" s="187"/>
    </row>
    <row r="23" spans="1:7">
      <c r="B23" s="186"/>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heetViews>
  <sheetFormatPr defaultRowHeight="15"/>
  <cols>
    <col min="1" max="1" width="67.140625" customWidth="1"/>
    <col min="2" max="2" width="50.85546875" bestFit="1" customWidth="1"/>
    <col min="3" max="3" width="28.140625" bestFit="1" customWidth="1"/>
    <col min="4" max="7" width="28.140625" customWidth="1"/>
  </cols>
  <sheetData>
    <row r="1" spans="1:3">
      <c r="A1" s="484" t="str">
        <f>'9.1. Capital Requirements'!A1</f>
        <v>Bank:</v>
      </c>
      <c r="B1" s="485" t="str">
        <f>'Info '!C2</f>
        <v>JSC " Halyk Bank Georgia"</v>
      </c>
    </row>
    <row r="2" spans="1:3">
      <c r="A2" s="484" t="str">
        <f>'9.1. Capital Requirements'!A2</f>
        <v>Date:</v>
      </c>
      <c r="B2" s="719">
        <f>'1. key ratios '!B2</f>
        <v>45930</v>
      </c>
    </row>
    <row r="3" spans="1:3">
      <c r="A3" s="486" t="s">
        <v>675</v>
      </c>
      <c r="B3" s="487" t="s">
        <v>676</v>
      </c>
    </row>
    <row r="4" spans="1:3" ht="15.75" thickBot="1"/>
    <row r="5" spans="1:3">
      <c r="A5" s="488"/>
      <c r="B5" s="489" t="s">
        <v>677</v>
      </c>
      <c r="C5" s="520"/>
    </row>
    <row r="6" spans="1:3">
      <c r="A6" s="490" t="s">
        <v>697</v>
      </c>
      <c r="B6" s="491">
        <f>SUM(B7,B11)</f>
        <v>0</v>
      </c>
      <c r="C6" s="520"/>
    </row>
    <row r="7" spans="1:3">
      <c r="A7" s="490" t="s">
        <v>683</v>
      </c>
      <c r="B7" s="491">
        <f>SUM(B8:B10)</f>
        <v>0</v>
      </c>
      <c r="C7" s="520"/>
    </row>
    <row r="8" spans="1:3">
      <c r="A8" s="492" t="s">
        <v>678</v>
      </c>
      <c r="B8" s="493"/>
      <c r="C8" s="520"/>
    </row>
    <row r="9" spans="1:3">
      <c r="A9" s="492" t="s">
        <v>679</v>
      </c>
      <c r="B9" s="493"/>
      <c r="C9" s="520"/>
    </row>
    <row r="10" spans="1:3">
      <c r="A10" s="492" t="s">
        <v>680</v>
      </c>
      <c r="B10" s="493"/>
      <c r="C10" s="520"/>
    </row>
    <row r="11" spans="1:3">
      <c r="A11" s="490" t="s">
        <v>684</v>
      </c>
      <c r="B11" s="491">
        <f>SUM(B12:B13)</f>
        <v>0</v>
      </c>
      <c r="C11" s="520"/>
    </row>
    <row r="12" spans="1:3">
      <c r="A12" s="492" t="s">
        <v>703</v>
      </c>
      <c r="B12" s="493"/>
      <c r="C12" s="520"/>
    </row>
    <row r="13" spans="1:3">
      <c r="A13" s="492" t="s">
        <v>685</v>
      </c>
      <c r="B13" s="493"/>
      <c r="C13" s="520"/>
    </row>
    <row r="14" spans="1:3">
      <c r="A14" s="490" t="s">
        <v>686</v>
      </c>
      <c r="B14" s="491">
        <f>SUM(B15:B16)</f>
        <v>0</v>
      </c>
      <c r="C14" s="520"/>
    </row>
    <row r="15" spans="1:3">
      <c r="A15" s="494" t="s">
        <v>687</v>
      </c>
      <c r="B15" s="493"/>
      <c r="C15" s="520"/>
    </row>
    <row r="16" spans="1:3">
      <c r="A16" s="494" t="s">
        <v>688</v>
      </c>
      <c r="B16" s="493">
        <f>B7</f>
        <v>0</v>
      </c>
      <c r="C16" s="520"/>
    </row>
    <row r="17" spans="1:5">
      <c r="A17" s="490" t="s">
        <v>691</v>
      </c>
      <c r="B17" s="491"/>
      <c r="C17" s="520"/>
    </row>
    <row r="18" spans="1:5">
      <c r="A18" s="494" t="s">
        <v>689</v>
      </c>
      <c r="B18" s="493"/>
      <c r="C18" s="520"/>
    </row>
    <row r="19" spans="1:5">
      <c r="A19" s="494" t="s">
        <v>690</v>
      </c>
      <c r="B19" s="493"/>
      <c r="C19" s="520"/>
    </row>
    <row r="20" spans="1:5">
      <c r="A20" s="490" t="s">
        <v>705</v>
      </c>
      <c r="B20" s="491"/>
      <c r="C20" s="520"/>
    </row>
    <row r="21" spans="1:5">
      <c r="A21" s="495" t="s">
        <v>692</v>
      </c>
      <c r="B21" s="496">
        <f>IFERROR(B6/B18,0)</f>
        <v>0</v>
      </c>
      <c r="C21" s="520"/>
    </row>
    <row r="22" spans="1:5">
      <c r="A22" s="495" t="s">
        <v>709</v>
      </c>
      <c r="B22" s="496">
        <f>IFERROR(B6/B19,0)</f>
        <v>0</v>
      </c>
      <c r="C22" s="520"/>
    </row>
    <row r="23" spans="1:5" ht="15.75" thickBot="1">
      <c r="A23" s="497" t="s">
        <v>693</v>
      </c>
      <c r="B23" s="498">
        <f>IFERROR(B6/B14,0)</f>
        <v>0</v>
      </c>
    </row>
    <row r="24" spans="1:5" ht="16.5" customHeight="1">
      <c r="A24" s="499" t="s">
        <v>681</v>
      </c>
      <c r="B24" s="500"/>
      <c r="C24" s="500"/>
      <c r="D24" s="500"/>
      <c r="E24" s="500"/>
    </row>
    <row r="25" spans="1:5" ht="25.5" customHeight="1">
      <c r="A25" s="499" t="s">
        <v>702</v>
      </c>
    </row>
    <row r="26" spans="1:5" ht="67.5" customHeight="1">
      <c r="A26" s="499" t="s">
        <v>704</v>
      </c>
      <c r="B26" s="167"/>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heetViews>
  <sheetFormatPr defaultRowHeight="15"/>
  <cols>
    <col min="1" max="1" width="56.85546875" customWidth="1"/>
    <col min="2" max="2" width="28.140625" bestFit="1" customWidth="1"/>
    <col min="3" max="6" width="28.140625" customWidth="1"/>
  </cols>
  <sheetData>
    <row r="1" spans="1:7">
      <c r="A1" s="484" t="s">
        <v>30</v>
      </c>
      <c r="B1" s="485" t="str">
        <f>'Info '!C2</f>
        <v>JSC " Halyk Bank Georgia"</v>
      </c>
      <c r="C1" s="167"/>
    </row>
    <row r="2" spans="1:7">
      <c r="A2" s="484" t="s">
        <v>31</v>
      </c>
      <c r="B2" s="719">
        <f>'1. key ratios '!B2</f>
        <v>45930</v>
      </c>
      <c r="C2" s="167"/>
    </row>
    <row r="3" spans="1:7">
      <c r="A3" s="486" t="s">
        <v>682</v>
      </c>
      <c r="B3" s="487" t="s">
        <v>676</v>
      </c>
      <c r="C3" s="167"/>
    </row>
    <row r="5" spans="1:7">
      <c r="A5" s="501"/>
    </row>
    <row r="6" spans="1:7" ht="15.75" thickBot="1">
      <c r="A6" s="502"/>
      <c r="B6" s="502"/>
      <c r="C6" s="502"/>
      <c r="D6" s="502"/>
      <c r="E6" s="502"/>
      <c r="F6" s="502"/>
    </row>
    <row r="7" spans="1:7">
      <c r="A7" s="760"/>
      <c r="B7" s="762" t="s">
        <v>708</v>
      </c>
      <c r="C7" s="762"/>
      <c r="D7" s="762"/>
      <c r="E7" s="762"/>
      <c r="F7" s="763" t="s">
        <v>64</v>
      </c>
    </row>
    <row r="8" spans="1:7">
      <c r="A8" s="761"/>
      <c r="B8" s="503" t="s">
        <v>694</v>
      </c>
      <c r="C8" s="503" t="s">
        <v>695</v>
      </c>
      <c r="D8" s="503" t="s">
        <v>696</v>
      </c>
      <c r="E8" s="503" t="s">
        <v>706</v>
      </c>
      <c r="F8" s="764"/>
      <c r="G8" s="521"/>
    </row>
    <row r="9" spans="1:7">
      <c r="A9" s="504" t="s">
        <v>697</v>
      </c>
      <c r="B9" s="505">
        <f>B13+B17</f>
        <v>0</v>
      </c>
      <c r="C9" s="505">
        <f t="shared" ref="C9:E9" si="0">C13+C17</f>
        <v>0</v>
      </c>
      <c r="D9" s="505">
        <f t="shared" si="0"/>
        <v>0</v>
      </c>
      <c r="E9" s="505">
        <f t="shared" si="0"/>
        <v>0</v>
      </c>
      <c r="F9" s="506">
        <f>F13+F17</f>
        <v>0</v>
      </c>
    </row>
    <row r="10" spans="1:7">
      <c r="A10" s="507" t="s">
        <v>699</v>
      </c>
      <c r="B10" s="508">
        <f t="shared" ref="B10:E12" si="1">B14+B18</f>
        <v>0</v>
      </c>
      <c r="C10" s="508">
        <f t="shared" si="1"/>
        <v>0</v>
      </c>
      <c r="D10" s="508">
        <f t="shared" si="1"/>
        <v>0</v>
      </c>
      <c r="E10" s="508">
        <f t="shared" si="1"/>
        <v>0</v>
      </c>
      <c r="F10" s="506">
        <f>SUM(B10:E10)</f>
        <v>0</v>
      </c>
      <c r="G10" s="520"/>
    </row>
    <row r="11" spans="1:7">
      <c r="A11" s="507" t="s">
        <v>707</v>
      </c>
      <c r="B11" s="508">
        <f t="shared" si="1"/>
        <v>0</v>
      </c>
      <c r="C11" s="508">
        <f t="shared" si="1"/>
        <v>0</v>
      </c>
      <c r="D11" s="508">
        <f t="shared" si="1"/>
        <v>0</v>
      </c>
      <c r="E11" s="508">
        <f t="shared" si="1"/>
        <v>0</v>
      </c>
      <c r="F11" s="506">
        <f t="shared" ref="F11:F12" si="2">SUM(B11:E11)</f>
        <v>0</v>
      </c>
      <c r="G11" s="520"/>
    </row>
    <row r="12" spans="1:7">
      <c r="A12" s="509" t="s">
        <v>698</v>
      </c>
      <c r="B12" s="508">
        <f t="shared" si="1"/>
        <v>0</v>
      </c>
      <c r="C12" s="508">
        <f t="shared" si="1"/>
        <v>0</v>
      </c>
      <c r="D12" s="508">
        <f t="shared" si="1"/>
        <v>0</v>
      </c>
      <c r="E12" s="508">
        <f t="shared" si="1"/>
        <v>0</v>
      </c>
      <c r="F12" s="506">
        <f t="shared" si="2"/>
        <v>0</v>
      </c>
      <c r="G12" s="520"/>
    </row>
    <row r="13" spans="1:7">
      <c r="A13" s="510" t="s">
        <v>688</v>
      </c>
      <c r="B13" s="511"/>
      <c r="C13" s="511"/>
      <c r="D13" s="511"/>
      <c r="E13" s="511"/>
      <c r="F13" s="512"/>
    </row>
    <row r="14" spans="1:7">
      <c r="A14" s="507" t="s">
        <v>699</v>
      </c>
      <c r="B14" s="513"/>
      <c r="C14" s="513"/>
      <c r="D14" s="513"/>
      <c r="E14" s="513"/>
      <c r="F14" s="514"/>
    </row>
    <row r="15" spans="1:7">
      <c r="A15" s="507" t="s">
        <v>707</v>
      </c>
      <c r="B15" s="513"/>
      <c r="C15" s="513"/>
      <c r="D15" s="513"/>
      <c r="E15" s="513"/>
      <c r="F15" s="514"/>
    </row>
    <row r="16" spans="1:7">
      <c r="A16" s="509" t="s">
        <v>698</v>
      </c>
      <c r="B16" s="513"/>
      <c r="C16" s="513"/>
      <c r="D16" s="513"/>
      <c r="E16" s="513"/>
      <c r="F16" s="514"/>
    </row>
    <row r="17" spans="1:6">
      <c r="A17" s="510" t="s">
        <v>684</v>
      </c>
      <c r="B17" s="511"/>
      <c r="C17" s="511"/>
      <c r="D17" s="511"/>
      <c r="E17" s="511"/>
      <c r="F17" s="514"/>
    </row>
    <row r="18" spans="1:6">
      <c r="A18" s="507" t="s">
        <v>699</v>
      </c>
      <c r="B18" s="513"/>
      <c r="C18" s="513"/>
      <c r="D18" s="513"/>
      <c r="E18" s="513"/>
      <c r="F18" s="514"/>
    </row>
    <row r="19" spans="1:6">
      <c r="A19" s="507" t="s">
        <v>707</v>
      </c>
      <c r="B19" s="513"/>
      <c r="C19" s="513"/>
      <c r="D19" s="513"/>
      <c r="E19" s="513"/>
      <c r="F19" s="514"/>
    </row>
    <row r="20" spans="1:6" ht="15.75" thickBot="1">
      <c r="A20" s="509" t="s">
        <v>698</v>
      </c>
      <c r="B20" s="515"/>
      <c r="C20" s="515"/>
      <c r="D20" s="515"/>
      <c r="E20" s="515"/>
      <c r="F20" s="516"/>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 Halyk Bank Georgia"</v>
      </c>
      <c r="E1" s="4"/>
      <c r="F1" s="4"/>
    </row>
    <row r="2" spans="1:6" s="43" customFormat="1" ht="15.75" customHeight="1">
      <c r="A2" s="2" t="s">
        <v>31</v>
      </c>
      <c r="B2" s="715">
        <f>'1. key ratios '!B2</f>
        <v>45930</v>
      </c>
    </row>
    <row r="3" spans="1:6" s="43" customFormat="1" ht="15.75" customHeight="1">
      <c r="A3" s="81"/>
    </row>
    <row r="4" spans="1:6" s="43" customFormat="1" ht="15.75" customHeight="1" thickBot="1">
      <c r="A4" s="43" t="s">
        <v>47</v>
      </c>
      <c r="B4" s="138" t="s">
        <v>165</v>
      </c>
      <c r="D4" s="18" t="s">
        <v>35</v>
      </c>
    </row>
    <row r="5" spans="1:6" ht="25.5">
      <c r="A5" s="82" t="s">
        <v>6</v>
      </c>
      <c r="B5" s="158" t="s">
        <v>205</v>
      </c>
      <c r="C5" s="83" t="s">
        <v>624</v>
      </c>
      <c r="D5" s="84" t="s">
        <v>49</v>
      </c>
    </row>
    <row r="6" spans="1:6" ht="15">
      <c r="A6" s="319">
        <v>1</v>
      </c>
      <c r="B6" s="320" t="s">
        <v>525</v>
      </c>
      <c r="C6" s="679">
        <f>SUM(C7:C9)</f>
        <v>110541133.87</v>
      </c>
      <c r="D6" s="85"/>
      <c r="E6" s="86"/>
    </row>
    <row r="7" spans="1:6" ht="15">
      <c r="A7" s="319">
        <v>1.1000000000000001</v>
      </c>
      <c r="B7" s="321" t="s">
        <v>526</v>
      </c>
      <c r="C7" s="680">
        <v>12404679.75</v>
      </c>
      <c r="D7" s="87"/>
      <c r="E7" s="86"/>
    </row>
    <row r="8" spans="1:6" ht="15">
      <c r="A8" s="319">
        <v>1.2</v>
      </c>
      <c r="B8" s="321" t="s">
        <v>527</v>
      </c>
      <c r="C8" s="680">
        <v>30667490.180000003</v>
      </c>
      <c r="D8" s="87"/>
      <c r="E8" s="86"/>
    </row>
    <row r="9" spans="1:6" ht="15">
      <c r="A9" s="319">
        <v>1.3</v>
      </c>
      <c r="B9" s="321" t="s">
        <v>528</v>
      </c>
      <c r="C9" s="680">
        <v>67468963.939999998</v>
      </c>
      <c r="D9" s="376"/>
      <c r="E9" s="86"/>
    </row>
    <row r="10" spans="1:6" ht="15">
      <c r="A10" s="319">
        <v>2</v>
      </c>
      <c r="B10" s="322" t="s">
        <v>529</v>
      </c>
      <c r="C10" s="681">
        <v>0</v>
      </c>
      <c r="D10" s="376"/>
      <c r="E10" s="86"/>
    </row>
    <row r="11" spans="1:6" ht="15">
      <c r="A11" s="319">
        <v>2.1</v>
      </c>
      <c r="B11" s="323" t="s">
        <v>530</v>
      </c>
      <c r="C11" s="682">
        <v>0</v>
      </c>
      <c r="D11" s="377"/>
      <c r="E11" s="88"/>
    </row>
    <row r="12" spans="1:6" ht="15">
      <c r="A12" s="319">
        <v>3</v>
      </c>
      <c r="B12" s="324" t="s">
        <v>531</v>
      </c>
      <c r="C12" s="683">
        <v>0</v>
      </c>
      <c r="D12" s="377"/>
      <c r="E12" s="88"/>
    </row>
    <row r="13" spans="1:6" ht="15">
      <c r="A13" s="319">
        <v>4</v>
      </c>
      <c r="B13" s="325" t="s">
        <v>532</v>
      </c>
      <c r="C13" s="683">
        <v>0</v>
      </c>
      <c r="D13" s="377"/>
      <c r="E13" s="88"/>
    </row>
    <row r="14" spans="1:6" ht="15">
      <c r="A14" s="319">
        <v>5</v>
      </c>
      <c r="B14" s="326" t="s">
        <v>533</v>
      </c>
      <c r="C14" s="683">
        <f>SUM(C15:C17)</f>
        <v>54000</v>
      </c>
      <c r="D14" s="377"/>
      <c r="E14" s="88"/>
    </row>
    <row r="15" spans="1:6" ht="15">
      <c r="A15" s="319">
        <v>5.0999999999999996</v>
      </c>
      <c r="B15" s="327" t="s">
        <v>534</v>
      </c>
      <c r="C15" s="684">
        <v>54000</v>
      </c>
      <c r="D15" s="377"/>
      <c r="E15" s="86"/>
    </row>
    <row r="16" spans="1:6" ht="15">
      <c r="A16" s="319">
        <v>5.2</v>
      </c>
      <c r="B16" s="327" t="s">
        <v>535</v>
      </c>
      <c r="C16" s="684">
        <v>0</v>
      </c>
      <c r="D16" s="376"/>
      <c r="E16" s="86"/>
    </row>
    <row r="17" spans="1:5" ht="15">
      <c r="A17" s="319">
        <v>5.3</v>
      </c>
      <c r="B17" s="328" t="s">
        <v>536</v>
      </c>
      <c r="C17" s="684">
        <v>0</v>
      </c>
      <c r="D17" s="376"/>
      <c r="E17" s="86"/>
    </row>
    <row r="18" spans="1:5" ht="15">
      <c r="A18" s="319">
        <v>6</v>
      </c>
      <c r="B18" s="324" t="s">
        <v>537</v>
      </c>
      <c r="C18" s="681">
        <f>SUM(C19:C20)</f>
        <v>929519627.00000048</v>
      </c>
      <c r="D18" s="376"/>
      <c r="E18" s="86"/>
    </row>
    <row r="19" spans="1:5" ht="15">
      <c r="A19" s="319">
        <v>6.1</v>
      </c>
      <c r="B19" s="327" t="s">
        <v>535</v>
      </c>
      <c r="C19" s="682">
        <v>5791445.2800000003</v>
      </c>
      <c r="D19" s="376"/>
      <c r="E19" s="86"/>
    </row>
    <row r="20" spans="1:5" ht="15">
      <c r="A20" s="319">
        <v>6.2</v>
      </c>
      <c r="B20" s="328" t="s">
        <v>536</v>
      </c>
      <c r="C20" s="682">
        <v>923728181.72000051</v>
      </c>
      <c r="D20" s="376"/>
      <c r="E20" s="86"/>
    </row>
    <row r="21" spans="1:5" ht="15">
      <c r="A21" s="319">
        <v>7</v>
      </c>
      <c r="B21" s="322" t="s">
        <v>538</v>
      </c>
      <c r="C21" s="682">
        <v>0</v>
      </c>
      <c r="D21" s="376"/>
      <c r="E21" s="86"/>
    </row>
    <row r="22" spans="1:5" ht="15">
      <c r="A22" s="319">
        <v>8</v>
      </c>
      <c r="B22" s="329" t="s">
        <v>539</v>
      </c>
      <c r="C22" s="682">
        <v>0</v>
      </c>
      <c r="D22" s="376"/>
      <c r="E22" s="86"/>
    </row>
    <row r="23" spans="1:5" ht="15">
      <c r="A23" s="319">
        <v>9</v>
      </c>
      <c r="B23" s="325" t="s">
        <v>540</v>
      </c>
      <c r="C23" s="681">
        <f>SUM(C24:C25)</f>
        <v>19291513.150000006</v>
      </c>
      <c r="D23" s="378"/>
      <c r="E23" s="86"/>
    </row>
    <row r="24" spans="1:5" ht="15">
      <c r="A24" s="319">
        <v>9.1</v>
      </c>
      <c r="B24" s="327" t="s">
        <v>541</v>
      </c>
      <c r="C24" s="680">
        <v>19291513.150000006</v>
      </c>
      <c r="D24" s="379"/>
      <c r="E24" s="86"/>
    </row>
    <row r="25" spans="1:5" ht="15">
      <c r="A25" s="319">
        <v>9.1999999999999993</v>
      </c>
      <c r="B25" s="327" t="s">
        <v>542</v>
      </c>
      <c r="C25" s="680">
        <v>0</v>
      </c>
      <c r="D25" s="375"/>
      <c r="E25" s="90"/>
    </row>
    <row r="26" spans="1:5" ht="15.75">
      <c r="A26" s="319">
        <v>10</v>
      </c>
      <c r="B26" s="325" t="s">
        <v>543</v>
      </c>
      <c r="C26" s="686">
        <f>SUM(C27:C28)</f>
        <v>5826551.3199999975</v>
      </c>
      <c r="D26" s="483" t="s">
        <v>665</v>
      </c>
      <c r="E26" s="86"/>
    </row>
    <row r="27" spans="1:5" ht="15">
      <c r="A27" s="319">
        <v>10.1</v>
      </c>
      <c r="B27" s="327" t="s">
        <v>544</v>
      </c>
      <c r="C27" s="680">
        <v>0</v>
      </c>
      <c r="D27" s="87"/>
      <c r="E27" s="86"/>
    </row>
    <row r="28" spans="1:5" ht="15.75">
      <c r="A28" s="319">
        <v>10.199999999999999</v>
      </c>
      <c r="B28" s="327" t="s">
        <v>545</v>
      </c>
      <c r="C28" s="680">
        <v>5826551.3199999975</v>
      </c>
      <c r="D28" s="483" t="s">
        <v>665</v>
      </c>
      <c r="E28" s="86"/>
    </row>
    <row r="29" spans="1:5" ht="15">
      <c r="A29" s="319">
        <v>11</v>
      </c>
      <c r="B29" s="325" t="s">
        <v>546</v>
      </c>
      <c r="C29" s="681">
        <f>SUM(C30:C31)</f>
        <v>3541737.3</v>
      </c>
      <c r="D29" s="87"/>
      <c r="E29" s="86"/>
    </row>
    <row r="30" spans="1:5" ht="15">
      <c r="A30" s="319">
        <v>11.1</v>
      </c>
      <c r="B30" s="327" t="s">
        <v>547</v>
      </c>
      <c r="C30" s="680">
        <v>3541737.3</v>
      </c>
      <c r="D30" s="87"/>
      <c r="E30" s="86"/>
    </row>
    <row r="31" spans="1:5" ht="15">
      <c r="A31" s="319">
        <v>11.2</v>
      </c>
      <c r="B31" s="327" t="s">
        <v>548</v>
      </c>
      <c r="C31" s="680">
        <v>0</v>
      </c>
      <c r="D31" s="87"/>
      <c r="E31" s="86"/>
    </row>
    <row r="32" spans="1:5" ht="15">
      <c r="A32" s="319">
        <v>13</v>
      </c>
      <c r="B32" s="325" t="s">
        <v>549</v>
      </c>
      <c r="C32" s="680">
        <v>17367828.079999994</v>
      </c>
      <c r="D32" s="87"/>
      <c r="E32" s="86"/>
    </row>
    <row r="33" spans="1:5" ht="15">
      <c r="A33" s="319">
        <v>13.1</v>
      </c>
      <c r="B33" s="330" t="s">
        <v>550</v>
      </c>
      <c r="C33" s="680">
        <v>13936725.189999998</v>
      </c>
      <c r="D33" s="87"/>
      <c r="E33" s="86"/>
    </row>
    <row r="34" spans="1:5" ht="15">
      <c r="A34" s="319">
        <v>13.2</v>
      </c>
      <c r="B34" s="330" t="s">
        <v>551</v>
      </c>
      <c r="C34" s="680">
        <v>0</v>
      </c>
      <c r="D34" s="89"/>
      <c r="E34" s="86"/>
    </row>
    <row r="35" spans="1:5" ht="15">
      <c r="A35" s="319">
        <v>14</v>
      </c>
      <c r="B35" s="331" t="s">
        <v>552</v>
      </c>
      <c r="C35" s="687">
        <f>SUM(C6,C10,C12,C13,C14,C18,C21,C22,C23,C26,C29,C32)</f>
        <v>1086142390.7200005</v>
      </c>
      <c r="D35" s="89"/>
      <c r="E35" s="86"/>
    </row>
    <row r="36" spans="1:5" ht="15">
      <c r="A36" s="319"/>
      <c r="B36" s="332" t="s">
        <v>553</v>
      </c>
      <c r="C36" s="688"/>
      <c r="D36" s="91"/>
      <c r="E36" s="86"/>
    </row>
    <row r="37" spans="1:5" ht="15">
      <c r="A37" s="319">
        <v>15</v>
      </c>
      <c r="B37" s="333" t="s">
        <v>554</v>
      </c>
      <c r="C37" s="685">
        <v>0</v>
      </c>
      <c r="D37" s="375"/>
      <c r="E37" s="90"/>
    </row>
    <row r="38" spans="1:5" ht="15">
      <c r="A38" s="334">
        <v>15.1</v>
      </c>
      <c r="B38" s="335" t="s">
        <v>530</v>
      </c>
      <c r="C38" s="685">
        <v>0</v>
      </c>
      <c r="D38" s="87"/>
      <c r="E38" s="86"/>
    </row>
    <row r="39" spans="1:5" ht="15">
      <c r="A39" s="334">
        <v>16</v>
      </c>
      <c r="B39" s="322" t="s">
        <v>555</v>
      </c>
      <c r="C39" s="685">
        <v>0</v>
      </c>
      <c r="D39" s="87"/>
      <c r="E39" s="86"/>
    </row>
    <row r="40" spans="1:5" ht="15">
      <c r="A40" s="334">
        <v>17</v>
      </c>
      <c r="B40" s="322" t="s">
        <v>556</v>
      </c>
      <c r="C40" s="681">
        <f>SUM(C41:C44)</f>
        <v>786148843.82999957</v>
      </c>
      <c r="D40" s="87"/>
      <c r="E40" s="86"/>
    </row>
    <row r="41" spans="1:5" ht="15">
      <c r="A41" s="334">
        <v>17.100000000000001</v>
      </c>
      <c r="B41" s="336" t="s">
        <v>557</v>
      </c>
      <c r="C41" s="680">
        <v>274715700.14999986</v>
      </c>
      <c r="D41" s="87"/>
      <c r="E41" s="86"/>
    </row>
    <row r="42" spans="1:5" ht="15">
      <c r="A42" s="334">
        <v>17.2</v>
      </c>
      <c r="B42" s="337" t="s">
        <v>558</v>
      </c>
      <c r="C42" s="680">
        <v>505864383.47999966</v>
      </c>
      <c r="D42" s="87"/>
      <c r="E42" s="86"/>
    </row>
    <row r="43" spans="1:5" ht="15">
      <c r="A43" s="334">
        <v>17.3</v>
      </c>
      <c r="B43" s="365" t="s">
        <v>559</v>
      </c>
      <c r="C43" s="680">
        <v>0</v>
      </c>
      <c r="D43" s="89"/>
      <c r="E43" s="86"/>
    </row>
    <row r="44" spans="1:5" ht="15">
      <c r="A44" s="334">
        <v>17.399999999999999</v>
      </c>
      <c r="B44" s="366" t="s">
        <v>560</v>
      </c>
      <c r="C44" s="680">
        <v>5568760.1999999993</v>
      </c>
      <c r="D44" s="367"/>
      <c r="E44" s="86"/>
    </row>
    <row r="45" spans="1:5" ht="15">
      <c r="A45" s="334">
        <v>18</v>
      </c>
      <c r="B45" s="368" t="s">
        <v>561</v>
      </c>
      <c r="C45" s="680">
        <v>981304.35330119112</v>
      </c>
      <c r="D45" s="374"/>
      <c r="E45" s="90"/>
    </row>
    <row r="46" spans="1:5" ht="15.75">
      <c r="A46" s="334">
        <v>19</v>
      </c>
      <c r="B46" s="368" t="s">
        <v>562</v>
      </c>
      <c r="C46" s="690">
        <f>SUM(C47:C48)</f>
        <v>3610775.57</v>
      </c>
      <c r="D46" s="369"/>
    </row>
    <row r="47" spans="1:5" ht="15.75">
      <c r="A47" s="334">
        <v>19.100000000000001</v>
      </c>
      <c r="B47" s="370" t="s">
        <v>563</v>
      </c>
      <c r="C47" s="691">
        <v>3424143</v>
      </c>
      <c r="D47" s="369"/>
    </row>
    <row r="48" spans="1:5" ht="15.75">
      <c r="A48" s="334">
        <v>19.2</v>
      </c>
      <c r="B48" s="370" t="s">
        <v>564</v>
      </c>
      <c r="C48" s="691">
        <v>186632.57</v>
      </c>
      <c r="D48" s="369"/>
    </row>
    <row r="49" spans="1:4" ht="15.75">
      <c r="A49" s="334">
        <v>20</v>
      </c>
      <c r="B49" s="338" t="s">
        <v>565</v>
      </c>
      <c r="C49" s="691">
        <v>27154583.039999999</v>
      </c>
      <c r="D49" s="483" t="s">
        <v>771</v>
      </c>
    </row>
    <row r="50" spans="1:4" ht="15.75">
      <c r="A50" s="334">
        <v>21</v>
      </c>
      <c r="B50" s="371" t="s">
        <v>566</v>
      </c>
      <c r="C50" s="691">
        <v>3161439.85</v>
      </c>
      <c r="D50" s="369"/>
    </row>
    <row r="51" spans="1:4" ht="15.75">
      <c r="A51" s="334">
        <v>21.1</v>
      </c>
      <c r="B51" s="337" t="s">
        <v>567</v>
      </c>
      <c r="C51" s="691">
        <v>0</v>
      </c>
      <c r="D51" s="369"/>
    </row>
    <row r="52" spans="1:4" ht="15.75">
      <c r="A52" s="334">
        <v>22</v>
      </c>
      <c r="B52" s="339" t="s">
        <v>568</v>
      </c>
      <c r="C52" s="690">
        <f>SUM(C37,C39,C40,C45,C46,C49,C50)</f>
        <v>821056946.64330077</v>
      </c>
      <c r="D52" s="369"/>
    </row>
    <row r="53" spans="1:4" ht="15.75">
      <c r="A53" s="334"/>
      <c r="B53" s="340" t="s">
        <v>569</v>
      </c>
      <c r="C53" s="692"/>
      <c r="D53" s="369"/>
    </row>
    <row r="54" spans="1:4" ht="15.75">
      <c r="A54" s="334">
        <v>23</v>
      </c>
      <c r="B54" s="338" t="s">
        <v>570</v>
      </c>
      <c r="C54" s="693">
        <v>76000000</v>
      </c>
      <c r="D54" s="483" t="s">
        <v>772</v>
      </c>
    </row>
    <row r="55" spans="1:4" ht="15.75">
      <c r="A55" s="334">
        <v>24</v>
      </c>
      <c r="B55" s="338" t="s">
        <v>571</v>
      </c>
      <c r="C55" s="693">
        <v>60000000</v>
      </c>
      <c r="D55" s="483" t="s">
        <v>775</v>
      </c>
    </row>
    <row r="56" spans="1:4" ht="15">
      <c r="A56" s="334">
        <v>25</v>
      </c>
      <c r="B56" s="368" t="s">
        <v>572</v>
      </c>
      <c r="C56" s="693">
        <v>0</v>
      </c>
      <c r="D56" s="369"/>
    </row>
    <row r="57" spans="1:4" ht="15">
      <c r="A57" s="334">
        <v>26</v>
      </c>
      <c r="B57" s="368" t="s">
        <v>573</v>
      </c>
      <c r="C57" s="693">
        <v>0</v>
      </c>
      <c r="D57" s="369"/>
    </row>
    <row r="58" spans="1:4" ht="15">
      <c r="A58" s="334">
        <v>27</v>
      </c>
      <c r="B58" s="368" t="s">
        <v>574</v>
      </c>
      <c r="C58" s="693">
        <f>SUM(C59:C60)</f>
        <v>0</v>
      </c>
      <c r="D58" s="369"/>
    </row>
    <row r="59" spans="1:4" ht="15">
      <c r="A59" s="334">
        <v>27.1</v>
      </c>
      <c r="B59" s="366" t="s">
        <v>575</v>
      </c>
      <c r="C59" s="689">
        <v>0</v>
      </c>
      <c r="D59" s="369"/>
    </row>
    <row r="60" spans="1:4" ht="15">
      <c r="A60" s="334">
        <v>27.2</v>
      </c>
      <c r="B60" s="366" t="s">
        <v>576</v>
      </c>
      <c r="C60" s="689">
        <v>0</v>
      </c>
      <c r="D60" s="369"/>
    </row>
    <row r="61" spans="1:4" ht="15">
      <c r="A61" s="334">
        <v>28</v>
      </c>
      <c r="B61" s="341" t="s">
        <v>577</v>
      </c>
      <c r="C61" s="689">
        <v>0</v>
      </c>
      <c r="D61" s="369"/>
    </row>
    <row r="62" spans="1:4" ht="15">
      <c r="A62" s="334">
        <v>29</v>
      </c>
      <c r="B62" s="368" t="s">
        <v>578</v>
      </c>
      <c r="C62" s="693">
        <f>SUM(C63:C65)</f>
        <v>2016307.58</v>
      </c>
      <c r="D62" s="369"/>
    </row>
    <row r="63" spans="1:4" ht="15.75">
      <c r="A63" s="334">
        <v>29.1</v>
      </c>
      <c r="B63" s="372" t="s">
        <v>579</v>
      </c>
      <c r="C63" s="689">
        <v>2016307.58</v>
      </c>
      <c r="D63" s="483" t="s">
        <v>774</v>
      </c>
    </row>
    <row r="64" spans="1:4" ht="15">
      <c r="A64" s="334">
        <v>29.2</v>
      </c>
      <c r="B64" s="381" t="s">
        <v>580</v>
      </c>
      <c r="C64" s="689">
        <v>0</v>
      </c>
      <c r="D64" s="369"/>
    </row>
    <row r="65" spans="1:4" ht="15">
      <c r="A65" s="334">
        <v>29.3</v>
      </c>
      <c r="B65" s="381" t="s">
        <v>581</v>
      </c>
      <c r="C65" s="689">
        <v>0</v>
      </c>
      <c r="D65" s="369"/>
    </row>
    <row r="66" spans="1:4" ht="15.75">
      <c r="A66" s="334">
        <v>30</v>
      </c>
      <c r="B66" s="342" t="s">
        <v>582</v>
      </c>
      <c r="C66" s="689">
        <v>127069136.50000003</v>
      </c>
      <c r="D66" s="483" t="s">
        <v>773</v>
      </c>
    </row>
    <row r="67" spans="1:4" ht="15">
      <c r="A67" s="334">
        <v>31</v>
      </c>
      <c r="B67" s="373" t="s">
        <v>583</v>
      </c>
      <c r="C67" s="693">
        <f>SUM(C54,C55,C56,C57,C58,C61,C62,C66)</f>
        <v>265085444.08000004</v>
      </c>
      <c r="D67" s="369"/>
    </row>
    <row r="68" spans="1:4" ht="15">
      <c r="A68" s="334">
        <v>32</v>
      </c>
      <c r="B68" s="342" t="s">
        <v>584</v>
      </c>
      <c r="C68" s="693">
        <f>SUM(C52,C67)</f>
        <v>1086142390.7233009</v>
      </c>
      <c r="D68" s="369"/>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5"/>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 Halyk Bank Georgia"</v>
      </c>
    </row>
    <row r="2" spans="1:19">
      <c r="A2" s="2" t="s">
        <v>31</v>
      </c>
      <c r="B2" s="715">
        <f>'1. key ratios '!B2</f>
        <v>45930</v>
      </c>
    </row>
    <row r="4" spans="1:19" ht="26.25" thickBot="1">
      <c r="A4" s="4" t="s">
        <v>146</v>
      </c>
      <c r="B4" s="176" t="s">
        <v>238</v>
      </c>
    </row>
    <row r="5" spans="1:19" s="165" customFormat="1">
      <c r="A5" s="160"/>
      <c r="B5" s="161"/>
      <c r="C5" s="162" t="s">
        <v>0</v>
      </c>
      <c r="D5" s="162" t="s">
        <v>1</v>
      </c>
      <c r="E5" s="162" t="s">
        <v>2</v>
      </c>
      <c r="F5" s="162" t="s">
        <v>3</v>
      </c>
      <c r="G5" s="162" t="s">
        <v>4</v>
      </c>
      <c r="H5" s="162" t="s">
        <v>5</v>
      </c>
      <c r="I5" s="162" t="s">
        <v>8</v>
      </c>
      <c r="J5" s="162" t="s">
        <v>9</v>
      </c>
      <c r="K5" s="162" t="s">
        <v>10</v>
      </c>
      <c r="L5" s="162" t="s">
        <v>11</v>
      </c>
      <c r="M5" s="162" t="s">
        <v>12</v>
      </c>
      <c r="N5" s="162" t="s">
        <v>13</v>
      </c>
      <c r="O5" s="162" t="s">
        <v>222</v>
      </c>
      <c r="P5" s="162" t="s">
        <v>223</v>
      </c>
      <c r="Q5" s="162" t="s">
        <v>224</v>
      </c>
      <c r="R5" s="163" t="s">
        <v>225</v>
      </c>
      <c r="S5" s="164" t="s">
        <v>226</v>
      </c>
    </row>
    <row r="6" spans="1:19" s="165" customFormat="1" ht="99" customHeight="1">
      <c r="A6" s="166"/>
      <c r="B6" s="769" t="s">
        <v>227</v>
      </c>
      <c r="C6" s="765">
        <v>0</v>
      </c>
      <c r="D6" s="766"/>
      <c r="E6" s="765">
        <v>0.2</v>
      </c>
      <c r="F6" s="766"/>
      <c r="G6" s="765">
        <v>0.35</v>
      </c>
      <c r="H6" s="766"/>
      <c r="I6" s="765">
        <v>0.5</v>
      </c>
      <c r="J6" s="766"/>
      <c r="K6" s="765">
        <v>0.75</v>
      </c>
      <c r="L6" s="766"/>
      <c r="M6" s="765">
        <v>1</v>
      </c>
      <c r="N6" s="766"/>
      <c r="O6" s="765">
        <v>1.5</v>
      </c>
      <c r="P6" s="766"/>
      <c r="Q6" s="765">
        <v>2.5</v>
      </c>
      <c r="R6" s="766"/>
      <c r="S6" s="767" t="s">
        <v>145</v>
      </c>
    </row>
    <row r="7" spans="1:19" s="165" customFormat="1" ht="30.75" customHeight="1">
      <c r="A7" s="166"/>
      <c r="B7" s="770"/>
      <c r="C7" s="157" t="s">
        <v>148</v>
      </c>
      <c r="D7" s="157" t="s">
        <v>147</v>
      </c>
      <c r="E7" s="157" t="s">
        <v>148</v>
      </c>
      <c r="F7" s="157" t="s">
        <v>147</v>
      </c>
      <c r="G7" s="157" t="s">
        <v>148</v>
      </c>
      <c r="H7" s="157" t="s">
        <v>147</v>
      </c>
      <c r="I7" s="157" t="s">
        <v>148</v>
      </c>
      <c r="J7" s="157" t="s">
        <v>147</v>
      </c>
      <c r="K7" s="157" t="s">
        <v>148</v>
      </c>
      <c r="L7" s="157" t="s">
        <v>147</v>
      </c>
      <c r="M7" s="157" t="s">
        <v>148</v>
      </c>
      <c r="N7" s="157" t="s">
        <v>147</v>
      </c>
      <c r="O7" s="157" t="s">
        <v>148</v>
      </c>
      <c r="P7" s="157" t="s">
        <v>147</v>
      </c>
      <c r="Q7" s="157" t="s">
        <v>148</v>
      </c>
      <c r="R7" s="157" t="s">
        <v>147</v>
      </c>
      <c r="S7" s="768"/>
    </row>
    <row r="8" spans="1:19" s="94" customFormat="1">
      <c r="A8" s="92">
        <v>1</v>
      </c>
      <c r="B8" s="1" t="s">
        <v>51</v>
      </c>
      <c r="C8" s="93">
        <v>8591792.3699999992</v>
      </c>
      <c r="D8" s="93">
        <v>0</v>
      </c>
      <c r="E8" s="93">
        <v>0</v>
      </c>
      <c r="F8" s="93">
        <v>0</v>
      </c>
      <c r="G8" s="93">
        <v>0</v>
      </c>
      <c r="H8" s="93">
        <v>0</v>
      </c>
      <c r="I8" s="93">
        <v>0</v>
      </c>
      <c r="J8" s="93">
        <v>0</v>
      </c>
      <c r="K8" s="93">
        <v>0</v>
      </c>
      <c r="L8" s="93">
        <v>0</v>
      </c>
      <c r="M8" s="93">
        <v>27867143.09</v>
      </c>
      <c r="N8" s="93">
        <v>0</v>
      </c>
      <c r="O8" s="93">
        <v>0</v>
      </c>
      <c r="P8" s="93">
        <v>0</v>
      </c>
      <c r="Q8" s="93">
        <v>0</v>
      </c>
      <c r="R8" s="93">
        <v>0</v>
      </c>
      <c r="S8" s="177">
        <f>$C$6*SUM(C8:D8)+$E$6*SUM(E8:F8)+$G$6*SUM(G8:H8)+$I$6*SUM(I8:J8)+$K$6*SUM(K8:L8)+$M$6*SUM(M8:N8)+$O$6*SUM(O8:P8)+$Q$6*SUM(Q8:R8)</f>
        <v>27867143.09</v>
      </c>
    </row>
    <row r="9" spans="1:19" s="94" customFormat="1">
      <c r="A9" s="92">
        <v>2</v>
      </c>
      <c r="B9" s="1" t="s">
        <v>52</v>
      </c>
      <c r="C9" s="93">
        <v>0</v>
      </c>
      <c r="D9" s="93">
        <v>0</v>
      </c>
      <c r="E9" s="93">
        <v>0</v>
      </c>
      <c r="F9" s="93">
        <v>0</v>
      </c>
      <c r="G9" s="93">
        <v>0</v>
      </c>
      <c r="H9" s="93">
        <v>0</v>
      </c>
      <c r="I9" s="93">
        <v>0</v>
      </c>
      <c r="J9" s="93">
        <v>0</v>
      </c>
      <c r="K9" s="93">
        <v>0</v>
      </c>
      <c r="L9" s="93">
        <v>0</v>
      </c>
      <c r="M9" s="93">
        <v>0</v>
      </c>
      <c r="N9" s="93">
        <v>0</v>
      </c>
      <c r="O9" s="93">
        <v>0</v>
      </c>
      <c r="P9" s="93">
        <v>0</v>
      </c>
      <c r="Q9" s="93">
        <v>0</v>
      </c>
      <c r="R9" s="93">
        <v>0</v>
      </c>
      <c r="S9" s="177">
        <f t="shared" ref="S9:S21" si="0">$C$6*SUM(C9:D9)+$E$6*SUM(E9:F9)+$G$6*SUM(G9:H9)+$I$6*SUM(I9:J9)+$K$6*SUM(K9:L9)+$M$6*SUM(M9:N9)+$O$6*SUM(O9:P9)+$Q$6*SUM(Q9:R9)</f>
        <v>0</v>
      </c>
    </row>
    <row r="10" spans="1:19" s="94" customFormat="1">
      <c r="A10" s="92">
        <v>3</v>
      </c>
      <c r="B10" s="1" t="s">
        <v>152</v>
      </c>
      <c r="C10" s="93">
        <v>0</v>
      </c>
      <c r="D10" s="93">
        <v>0</v>
      </c>
      <c r="E10" s="93">
        <v>0</v>
      </c>
      <c r="F10" s="93">
        <v>0</v>
      </c>
      <c r="G10" s="93">
        <v>0</v>
      </c>
      <c r="H10" s="93">
        <v>0</v>
      </c>
      <c r="I10" s="93">
        <v>0</v>
      </c>
      <c r="J10" s="93">
        <v>0</v>
      </c>
      <c r="K10" s="93">
        <v>0</v>
      </c>
      <c r="L10" s="93">
        <v>0</v>
      </c>
      <c r="M10" s="93">
        <v>0</v>
      </c>
      <c r="N10" s="93">
        <v>0</v>
      </c>
      <c r="O10" s="93">
        <v>0</v>
      </c>
      <c r="P10" s="93">
        <v>0</v>
      </c>
      <c r="Q10" s="93">
        <v>0</v>
      </c>
      <c r="R10" s="93">
        <v>0</v>
      </c>
      <c r="S10" s="177">
        <f t="shared" si="0"/>
        <v>0</v>
      </c>
    </row>
    <row r="11" spans="1:19" s="94" customFormat="1">
      <c r="A11" s="92">
        <v>4</v>
      </c>
      <c r="B11" s="1" t="s">
        <v>53</v>
      </c>
      <c r="C11" s="93">
        <v>0</v>
      </c>
      <c r="D11" s="93">
        <v>0</v>
      </c>
      <c r="E11" s="93">
        <v>0</v>
      </c>
      <c r="F11" s="93">
        <v>0</v>
      </c>
      <c r="G11" s="93">
        <v>0</v>
      </c>
      <c r="H11" s="93">
        <v>0</v>
      </c>
      <c r="I11" s="93">
        <v>0</v>
      </c>
      <c r="J11" s="93">
        <v>0</v>
      </c>
      <c r="K11" s="93">
        <v>0</v>
      </c>
      <c r="L11" s="93">
        <v>0</v>
      </c>
      <c r="M11" s="93">
        <v>0</v>
      </c>
      <c r="N11" s="93">
        <v>0</v>
      </c>
      <c r="O11" s="93">
        <v>0</v>
      </c>
      <c r="P11" s="93">
        <v>0</v>
      </c>
      <c r="Q11" s="93">
        <v>0</v>
      </c>
      <c r="R11" s="93">
        <v>0</v>
      </c>
      <c r="S11" s="177">
        <f t="shared" si="0"/>
        <v>0</v>
      </c>
    </row>
    <row r="12" spans="1:19" s="94" customFormat="1">
      <c r="A12" s="92">
        <v>5</v>
      </c>
      <c r="B12" s="1" t="s">
        <v>54</v>
      </c>
      <c r="C12" s="93">
        <v>0</v>
      </c>
      <c r="D12" s="93">
        <v>0</v>
      </c>
      <c r="E12" s="93">
        <v>0</v>
      </c>
      <c r="F12" s="93">
        <v>0</v>
      </c>
      <c r="G12" s="93">
        <v>0</v>
      </c>
      <c r="H12" s="93">
        <v>0</v>
      </c>
      <c r="I12" s="93">
        <v>0</v>
      </c>
      <c r="J12" s="93">
        <v>0</v>
      </c>
      <c r="K12" s="93">
        <v>0</v>
      </c>
      <c r="L12" s="93">
        <v>0</v>
      </c>
      <c r="M12" s="93">
        <v>0</v>
      </c>
      <c r="N12" s="93">
        <v>0</v>
      </c>
      <c r="O12" s="93">
        <v>0</v>
      </c>
      <c r="P12" s="93">
        <v>0</v>
      </c>
      <c r="Q12" s="93">
        <v>0</v>
      </c>
      <c r="R12" s="93">
        <v>0</v>
      </c>
      <c r="S12" s="177">
        <f t="shared" si="0"/>
        <v>0</v>
      </c>
    </row>
    <row r="13" spans="1:19" s="94" customFormat="1">
      <c r="A13" s="92">
        <v>6</v>
      </c>
      <c r="B13" s="1" t="s">
        <v>55</v>
      </c>
      <c r="C13" s="93">
        <v>0</v>
      </c>
      <c r="D13" s="93">
        <v>0</v>
      </c>
      <c r="E13" s="93">
        <v>23202155.443109792</v>
      </c>
      <c r="F13" s="93">
        <v>0</v>
      </c>
      <c r="G13" s="93">
        <v>0</v>
      </c>
      <c r="H13" s="93">
        <v>0</v>
      </c>
      <c r="I13" s="93">
        <v>36237253.760000013</v>
      </c>
      <c r="J13" s="93">
        <v>0</v>
      </c>
      <c r="K13" s="93">
        <v>0</v>
      </c>
      <c r="L13" s="93">
        <v>0</v>
      </c>
      <c r="M13" s="93">
        <v>8029554.7368902117</v>
      </c>
      <c r="N13" s="93">
        <v>0</v>
      </c>
      <c r="O13" s="93">
        <v>0</v>
      </c>
      <c r="P13" s="93">
        <v>0</v>
      </c>
      <c r="Q13" s="93">
        <v>0</v>
      </c>
      <c r="R13" s="93">
        <v>0</v>
      </c>
      <c r="S13" s="177">
        <f t="shared" si="0"/>
        <v>30788612.705512177</v>
      </c>
    </row>
    <row r="14" spans="1:19" s="94" customFormat="1">
      <c r="A14" s="92">
        <v>7</v>
      </c>
      <c r="B14" s="1" t="s">
        <v>56</v>
      </c>
      <c r="C14" s="93">
        <v>0</v>
      </c>
      <c r="D14" s="93">
        <v>0</v>
      </c>
      <c r="E14" s="93">
        <v>0</v>
      </c>
      <c r="F14" s="93">
        <v>0</v>
      </c>
      <c r="G14" s="93">
        <v>0</v>
      </c>
      <c r="H14" s="93">
        <v>0</v>
      </c>
      <c r="I14" s="93">
        <v>0</v>
      </c>
      <c r="J14" s="93">
        <v>0</v>
      </c>
      <c r="K14" s="93">
        <v>0</v>
      </c>
      <c r="L14" s="93">
        <v>0</v>
      </c>
      <c r="M14" s="93">
        <v>604802116.25999999</v>
      </c>
      <c r="N14" s="93">
        <v>23013037.707349408</v>
      </c>
      <c r="O14" s="93">
        <v>0</v>
      </c>
      <c r="P14" s="93">
        <v>0</v>
      </c>
      <c r="Q14" s="93">
        <v>0</v>
      </c>
      <c r="R14" s="93">
        <v>0</v>
      </c>
      <c r="S14" s="177">
        <f t="shared" si="0"/>
        <v>627815153.96734941</v>
      </c>
    </row>
    <row r="15" spans="1:19" s="94" customFormat="1">
      <c r="A15" s="92">
        <v>8</v>
      </c>
      <c r="B15" s="1" t="s">
        <v>57</v>
      </c>
      <c r="C15" s="93">
        <v>0</v>
      </c>
      <c r="D15" s="93">
        <v>0</v>
      </c>
      <c r="E15" s="93">
        <v>0</v>
      </c>
      <c r="F15" s="93">
        <v>0</v>
      </c>
      <c r="G15" s="93">
        <v>0</v>
      </c>
      <c r="H15" s="93">
        <v>0</v>
      </c>
      <c r="I15" s="93">
        <v>0</v>
      </c>
      <c r="J15" s="93">
        <v>0</v>
      </c>
      <c r="K15" s="93">
        <v>214415711.40999997</v>
      </c>
      <c r="L15" s="93">
        <v>0</v>
      </c>
      <c r="M15" s="93">
        <v>0</v>
      </c>
      <c r="N15" s="93">
        <v>1682989.5119999992</v>
      </c>
      <c r="O15" s="93">
        <v>0</v>
      </c>
      <c r="P15" s="93">
        <v>0</v>
      </c>
      <c r="Q15" s="93">
        <v>0</v>
      </c>
      <c r="R15" s="93">
        <v>0</v>
      </c>
      <c r="S15" s="177">
        <f t="shared" si="0"/>
        <v>162494773.06949997</v>
      </c>
    </row>
    <row r="16" spans="1:19" s="94" customFormat="1">
      <c r="A16" s="92">
        <v>9</v>
      </c>
      <c r="B16" s="1" t="s">
        <v>58</v>
      </c>
      <c r="C16" s="93">
        <v>0</v>
      </c>
      <c r="D16" s="93">
        <v>0</v>
      </c>
      <c r="E16" s="93">
        <v>0</v>
      </c>
      <c r="F16" s="93">
        <v>0</v>
      </c>
      <c r="G16" s="93">
        <v>0</v>
      </c>
      <c r="H16" s="93">
        <v>0</v>
      </c>
      <c r="I16" s="93">
        <v>0</v>
      </c>
      <c r="J16" s="93">
        <v>0</v>
      </c>
      <c r="K16" s="93">
        <v>0</v>
      </c>
      <c r="L16" s="93">
        <v>0</v>
      </c>
      <c r="M16" s="93">
        <v>0</v>
      </c>
      <c r="N16" s="93">
        <v>0</v>
      </c>
      <c r="O16" s="93">
        <v>0</v>
      </c>
      <c r="P16" s="93">
        <v>0</v>
      </c>
      <c r="Q16" s="93">
        <v>0</v>
      </c>
      <c r="R16" s="93">
        <v>0</v>
      </c>
      <c r="S16" s="177">
        <f t="shared" si="0"/>
        <v>0</v>
      </c>
    </row>
    <row r="17" spans="1:19" s="94" customFormat="1">
      <c r="A17" s="92">
        <v>10</v>
      </c>
      <c r="B17" s="1" t="s">
        <v>59</v>
      </c>
      <c r="C17" s="93">
        <v>0</v>
      </c>
      <c r="D17" s="93">
        <v>0</v>
      </c>
      <c r="E17" s="93">
        <v>0</v>
      </c>
      <c r="F17" s="93">
        <v>0</v>
      </c>
      <c r="G17" s="93">
        <v>0</v>
      </c>
      <c r="H17" s="93">
        <v>0</v>
      </c>
      <c r="I17" s="93">
        <v>0</v>
      </c>
      <c r="J17" s="93">
        <v>0</v>
      </c>
      <c r="K17" s="93">
        <v>0</v>
      </c>
      <c r="L17" s="93">
        <v>0</v>
      </c>
      <c r="M17" s="93">
        <v>6519864.2400000012</v>
      </c>
      <c r="N17" s="93">
        <v>10429.57</v>
      </c>
      <c r="O17" s="93">
        <v>25435209.740000006</v>
      </c>
      <c r="P17" s="93">
        <v>0</v>
      </c>
      <c r="Q17" s="93">
        <v>0</v>
      </c>
      <c r="R17" s="93">
        <v>0</v>
      </c>
      <c r="S17" s="177">
        <f t="shared" si="0"/>
        <v>44683108.420000009</v>
      </c>
    </row>
    <row r="18" spans="1:19" s="94" customFormat="1">
      <c r="A18" s="92">
        <v>11</v>
      </c>
      <c r="B18" s="1" t="s">
        <v>60</v>
      </c>
      <c r="C18" s="93">
        <v>0</v>
      </c>
      <c r="D18" s="93">
        <v>0</v>
      </c>
      <c r="E18" s="93">
        <v>0</v>
      </c>
      <c r="F18" s="93">
        <v>0</v>
      </c>
      <c r="G18" s="93">
        <v>0</v>
      </c>
      <c r="H18" s="93">
        <v>0</v>
      </c>
      <c r="I18" s="93">
        <v>0</v>
      </c>
      <c r="J18" s="93">
        <v>0</v>
      </c>
      <c r="K18" s="93">
        <v>0</v>
      </c>
      <c r="L18" s="93">
        <v>0</v>
      </c>
      <c r="M18" s="93">
        <v>0</v>
      </c>
      <c r="N18" s="93">
        <v>0</v>
      </c>
      <c r="O18" s="93">
        <v>0</v>
      </c>
      <c r="P18" s="93">
        <v>0</v>
      </c>
      <c r="Q18" s="93">
        <v>0</v>
      </c>
      <c r="R18" s="93">
        <v>0</v>
      </c>
      <c r="S18" s="177">
        <f t="shared" si="0"/>
        <v>0</v>
      </c>
    </row>
    <row r="19" spans="1:19" s="94" customFormat="1">
      <c r="A19" s="92">
        <v>12</v>
      </c>
      <c r="B19" s="1" t="s">
        <v>61</v>
      </c>
      <c r="C19" s="93">
        <v>0</v>
      </c>
      <c r="D19" s="93">
        <v>0</v>
      </c>
      <c r="E19" s="93">
        <v>0</v>
      </c>
      <c r="F19" s="93">
        <v>0</v>
      </c>
      <c r="G19" s="93">
        <v>0</v>
      </c>
      <c r="H19" s="93">
        <v>0</v>
      </c>
      <c r="I19" s="93">
        <v>0</v>
      </c>
      <c r="J19" s="93">
        <v>0</v>
      </c>
      <c r="K19" s="93">
        <v>0</v>
      </c>
      <c r="L19" s="93">
        <v>0</v>
      </c>
      <c r="M19" s="93">
        <v>0</v>
      </c>
      <c r="N19" s="93">
        <v>0</v>
      </c>
      <c r="O19" s="93">
        <v>0</v>
      </c>
      <c r="P19" s="93">
        <v>0</v>
      </c>
      <c r="Q19" s="93">
        <v>0</v>
      </c>
      <c r="R19" s="93">
        <v>0</v>
      </c>
      <c r="S19" s="177">
        <f t="shared" si="0"/>
        <v>0</v>
      </c>
    </row>
    <row r="20" spans="1:19" s="94" customFormat="1">
      <c r="A20" s="92">
        <v>13</v>
      </c>
      <c r="B20" s="1" t="s">
        <v>144</v>
      </c>
      <c r="C20" s="93">
        <v>0</v>
      </c>
      <c r="D20" s="93">
        <v>0</v>
      </c>
      <c r="E20" s="93">
        <v>0</v>
      </c>
      <c r="F20" s="93">
        <v>0</v>
      </c>
      <c r="G20" s="93">
        <v>0</v>
      </c>
      <c r="H20" s="93">
        <v>0</v>
      </c>
      <c r="I20" s="93">
        <v>0</v>
      </c>
      <c r="J20" s="93">
        <v>0</v>
      </c>
      <c r="K20" s="93">
        <v>0</v>
      </c>
      <c r="L20" s="93">
        <v>0</v>
      </c>
      <c r="M20" s="93">
        <v>0</v>
      </c>
      <c r="N20" s="93">
        <v>0</v>
      </c>
      <c r="O20" s="93">
        <v>0</v>
      </c>
      <c r="P20" s="93">
        <v>0</v>
      </c>
      <c r="Q20" s="93">
        <v>0</v>
      </c>
      <c r="R20" s="93">
        <v>0</v>
      </c>
      <c r="S20" s="177">
        <f t="shared" si="0"/>
        <v>0</v>
      </c>
    </row>
    <row r="21" spans="1:19" s="94" customFormat="1">
      <c r="A21" s="92">
        <v>14</v>
      </c>
      <c r="B21" s="1" t="s">
        <v>63</v>
      </c>
      <c r="C21" s="93">
        <v>12404679.75</v>
      </c>
      <c r="D21" s="93">
        <v>0</v>
      </c>
      <c r="E21" s="93">
        <v>0</v>
      </c>
      <c r="F21" s="93">
        <v>0</v>
      </c>
      <c r="G21" s="93">
        <v>0</v>
      </c>
      <c r="H21" s="93">
        <v>0</v>
      </c>
      <c r="I21" s="93">
        <v>0</v>
      </c>
      <c r="J21" s="93">
        <v>0</v>
      </c>
      <c r="K21" s="93">
        <v>0</v>
      </c>
      <c r="L21" s="93">
        <v>0</v>
      </c>
      <c r="M21" s="93">
        <v>112810358.60000326</v>
      </c>
      <c r="N21" s="93">
        <v>70700.835999999981</v>
      </c>
      <c r="O21" s="93">
        <v>0</v>
      </c>
      <c r="P21" s="93">
        <v>0</v>
      </c>
      <c r="Q21" s="93">
        <v>0</v>
      </c>
      <c r="R21" s="93">
        <v>0</v>
      </c>
      <c r="S21" s="177">
        <f t="shared" si="0"/>
        <v>112881059.43600325</v>
      </c>
    </row>
    <row r="22" spans="1:19" ht="13.5" thickBot="1">
      <c r="A22" s="95"/>
      <c r="B22" s="96" t="s">
        <v>64</v>
      </c>
      <c r="C22" s="97">
        <f>SUM(C8:C21)</f>
        <v>20996472.119999997</v>
      </c>
      <c r="D22" s="97">
        <f t="shared" ref="D22:J22" si="1">SUM(D8:D21)</f>
        <v>0</v>
      </c>
      <c r="E22" s="97">
        <f t="shared" si="1"/>
        <v>23202155.443109792</v>
      </c>
      <c r="F22" s="97">
        <f t="shared" si="1"/>
        <v>0</v>
      </c>
      <c r="G22" s="97">
        <f t="shared" si="1"/>
        <v>0</v>
      </c>
      <c r="H22" s="97">
        <f t="shared" si="1"/>
        <v>0</v>
      </c>
      <c r="I22" s="97">
        <f t="shared" si="1"/>
        <v>36237253.760000013</v>
      </c>
      <c r="J22" s="97">
        <f t="shared" si="1"/>
        <v>0</v>
      </c>
      <c r="K22" s="97">
        <f t="shared" ref="K22:S22" si="2">SUM(K8:K21)</f>
        <v>214415711.40999997</v>
      </c>
      <c r="L22" s="97">
        <f t="shared" si="2"/>
        <v>0</v>
      </c>
      <c r="M22" s="97">
        <f t="shared" si="2"/>
        <v>760029036.92689347</v>
      </c>
      <c r="N22" s="97">
        <f t="shared" si="2"/>
        <v>24777157.625349406</v>
      </c>
      <c r="O22" s="97">
        <f t="shared" si="2"/>
        <v>25435209.740000006</v>
      </c>
      <c r="P22" s="97">
        <f t="shared" si="2"/>
        <v>0</v>
      </c>
      <c r="Q22" s="97">
        <f t="shared" si="2"/>
        <v>0</v>
      </c>
      <c r="R22" s="97">
        <f t="shared" si="2"/>
        <v>0</v>
      </c>
      <c r="S22" s="178">
        <f t="shared" si="2"/>
        <v>1006529850.6883647</v>
      </c>
    </row>
    <row r="24" spans="1:19">
      <c r="L24" s="4"/>
      <c r="M24" s="4"/>
      <c r="N24" s="4"/>
      <c r="O24" s="4"/>
      <c r="P24" s="4"/>
      <c r="Q24" s="4"/>
      <c r="R24" s="4"/>
      <c r="S24" s="4"/>
    </row>
    <row r="25" spans="1:19">
      <c r="L25" s="4"/>
      <c r="M25" s="4"/>
      <c r="N25" s="4"/>
      <c r="O25" s="4"/>
      <c r="P25" s="4"/>
      <c r="Q25" s="4"/>
      <c r="R25" s="4"/>
      <c r="S25" s="4"/>
    </row>
    <row r="26" spans="1:19">
      <c r="L26" s="4"/>
      <c r="M26" s="4"/>
      <c r="N26" s="4"/>
      <c r="O26" s="4"/>
      <c r="P26" s="4"/>
      <c r="Q26" s="4"/>
      <c r="R26" s="4"/>
      <c r="S26" s="4"/>
    </row>
    <row r="27" spans="1:19">
      <c r="L27" s="4"/>
      <c r="M27" s="4"/>
      <c r="N27" s="4"/>
      <c r="O27" s="4"/>
      <c r="P27" s="4"/>
      <c r="Q27" s="4"/>
      <c r="R27" s="4"/>
      <c r="S27" s="4"/>
    </row>
    <row r="28" spans="1:19">
      <c r="L28" s="4"/>
      <c r="M28" s="4"/>
      <c r="N28" s="4"/>
      <c r="O28" s="4"/>
      <c r="P28" s="4"/>
      <c r="Q28" s="4"/>
      <c r="R28" s="4"/>
      <c r="S28" s="4"/>
    </row>
    <row r="29" spans="1:19">
      <c r="L29" s="4"/>
      <c r="M29" s="4"/>
      <c r="N29" s="4"/>
      <c r="O29" s="4"/>
      <c r="P29" s="4"/>
      <c r="Q29" s="4"/>
      <c r="R29" s="4"/>
      <c r="S29" s="4"/>
    </row>
    <row r="30" spans="1:19">
      <c r="L30" s="4"/>
      <c r="M30" s="4"/>
      <c r="N30" s="4"/>
      <c r="O30" s="4"/>
      <c r="P30" s="4"/>
      <c r="Q30" s="4"/>
      <c r="R30" s="4"/>
      <c r="S30" s="4"/>
    </row>
    <row r="31" spans="1:19">
      <c r="L31" s="4"/>
      <c r="M31" s="4"/>
      <c r="N31" s="4"/>
      <c r="O31" s="4"/>
      <c r="P31" s="4"/>
      <c r="Q31" s="4"/>
      <c r="R31" s="4"/>
      <c r="S31" s="4"/>
    </row>
    <row r="32" spans="1:19">
      <c r="L32" s="4"/>
      <c r="M32" s="4"/>
      <c r="N32" s="4"/>
      <c r="O32" s="4"/>
      <c r="P32" s="4"/>
      <c r="Q32" s="4"/>
      <c r="R32" s="4"/>
      <c r="S32" s="4"/>
    </row>
    <row r="33" spans="12:19">
      <c r="L33" s="4"/>
      <c r="M33" s="4"/>
      <c r="N33" s="4"/>
      <c r="O33" s="4"/>
      <c r="P33" s="4"/>
      <c r="Q33" s="4"/>
      <c r="R33" s="4"/>
      <c r="S33" s="4"/>
    </row>
    <row r="34" spans="12:19">
      <c r="L34" s="4"/>
      <c r="M34" s="4"/>
      <c r="N34" s="4"/>
      <c r="O34" s="4"/>
      <c r="P34" s="4"/>
      <c r="Q34" s="4"/>
      <c r="R34" s="4"/>
      <c r="S34" s="4"/>
    </row>
    <row r="35" spans="12:19">
      <c r="L35" s="4"/>
      <c r="M35" s="4"/>
      <c r="N35" s="4"/>
      <c r="O35" s="4"/>
      <c r="P35" s="4"/>
      <c r="Q35" s="4"/>
      <c r="R35" s="4"/>
      <c r="S35" s="4"/>
    </row>
    <row r="36" spans="12:19">
      <c r="L36" s="4"/>
      <c r="M36" s="4"/>
      <c r="N36" s="4"/>
      <c r="O36" s="4"/>
      <c r="P36" s="4"/>
      <c r="Q36" s="4"/>
      <c r="R36" s="4"/>
      <c r="S36" s="4"/>
    </row>
    <row r="37" spans="12:19">
      <c r="L37" s="4"/>
      <c r="M37" s="4"/>
      <c r="N37" s="4"/>
      <c r="O37" s="4"/>
      <c r="P37" s="4"/>
      <c r="Q37" s="4"/>
      <c r="R37" s="4"/>
      <c r="S37" s="4"/>
    </row>
    <row r="38" spans="12:19">
      <c r="L38" s="4"/>
      <c r="M38" s="4"/>
      <c r="N38" s="4"/>
      <c r="O38" s="4"/>
      <c r="P38" s="4"/>
      <c r="Q38" s="4"/>
      <c r="R38" s="4"/>
      <c r="S38" s="4"/>
    </row>
    <row r="39" spans="12:19">
      <c r="L39" s="4"/>
      <c r="M39" s="4"/>
      <c r="N39" s="4"/>
      <c r="O39" s="4"/>
      <c r="P39" s="4"/>
      <c r="Q39" s="4"/>
      <c r="R39" s="4"/>
      <c r="S39" s="4"/>
    </row>
    <row r="40" spans="12:19">
      <c r="L40" s="4"/>
      <c r="M40" s="4"/>
      <c r="N40" s="4"/>
      <c r="O40" s="4"/>
      <c r="P40" s="4"/>
      <c r="Q40" s="4"/>
      <c r="R40" s="4"/>
      <c r="S40" s="4"/>
    </row>
    <row r="41" spans="12:19">
      <c r="L41" s="4"/>
      <c r="M41" s="4"/>
      <c r="N41" s="4"/>
      <c r="O41" s="4"/>
      <c r="P41" s="4"/>
      <c r="Q41" s="4"/>
      <c r="R41" s="4"/>
      <c r="S41" s="4"/>
    </row>
    <row r="42" spans="12:19">
      <c r="L42" s="4"/>
      <c r="M42" s="4"/>
      <c r="N42" s="4"/>
      <c r="O42" s="4"/>
      <c r="P42" s="4"/>
      <c r="Q42" s="4"/>
      <c r="R42" s="4"/>
      <c r="S42" s="4"/>
    </row>
    <row r="43" spans="12:19">
      <c r="L43" s="4"/>
      <c r="M43" s="4"/>
      <c r="N43" s="4"/>
      <c r="O43" s="4"/>
      <c r="P43" s="4"/>
      <c r="Q43" s="4"/>
      <c r="R43" s="4"/>
      <c r="S43" s="4"/>
    </row>
    <row r="44" spans="12:19">
      <c r="L44" s="4"/>
      <c r="M44" s="4"/>
      <c r="N44" s="4"/>
      <c r="O44" s="4"/>
      <c r="P44" s="4"/>
      <c r="Q44" s="4"/>
      <c r="R44" s="4"/>
      <c r="S44" s="4"/>
    </row>
    <row r="45" spans="12:19">
      <c r="L45" s="4"/>
      <c r="M45" s="4"/>
      <c r="N45" s="4"/>
      <c r="O45" s="4"/>
      <c r="P45" s="4"/>
      <c r="Q45" s="4"/>
      <c r="R45" s="4"/>
      <c r="S45" s="4"/>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39"/>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 Halyk Bank Georgia"</v>
      </c>
    </row>
    <row r="2" spans="1:22">
      <c r="A2" s="2" t="s">
        <v>31</v>
      </c>
      <c r="B2" s="715">
        <f>'1. key ratios '!B2</f>
        <v>45930</v>
      </c>
    </row>
    <row r="4" spans="1:22" ht="13.5" thickBot="1">
      <c r="A4" s="4" t="s">
        <v>230</v>
      </c>
      <c r="B4" s="98" t="s">
        <v>50</v>
      </c>
      <c r="V4" s="18" t="s">
        <v>35</v>
      </c>
    </row>
    <row r="5" spans="1:22" ht="12.75" customHeight="1">
      <c r="A5" s="99"/>
      <c r="B5" s="100"/>
      <c r="C5" s="771" t="s">
        <v>156</v>
      </c>
      <c r="D5" s="772"/>
      <c r="E5" s="772"/>
      <c r="F5" s="772"/>
      <c r="G5" s="772"/>
      <c r="H5" s="772"/>
      <c r="I5" s="772"/>
      <c r="J5" s="772"/>
      <c r="K5" s="772"/>
      <c r="L5" s="773"/>
      <c r="M5" s="774" t="s">
        <v>157</v>
      </c>
      <c r="N5" s="775"/>
      <c r="O5" s="775"/>
      <c r="P5" s="775"/>
      <c r="Q5" s="775"/>
      <c r="R5" s="775"/>
      <c r="S5" s="776"/>
      <c r="T5" s="779" t="s">
        <v>228</v>
      </c>
      <c r="U5" s="779" t="s">
        <v>229</v>
      </c>
      <c r="V5" s="777" t="s">
        <v>76</v>
      </c>
    </row>
    <row r="6" spans="1:22" s="53" customFormat="1" ht="102">
      <c r="A6" s="50"/>
      <c r="B6" s="101"/>
      <c r="C6" s="102" t="s">
        <v>65</v>
      </c>
      <c r="D6" s="139" t="s">
        <v>66</v>
      </c>
      <c r="E6" s="119" t="s">
        <v>159</v>
      </c>
      <c r="F6" s="119" t="s">
        <v>160</v>
      </c>
      <c r="G6" s="139" t="s">
        <v>163</v>
      </c>
      <c r="H6" s="139" t="s">
        <v>158</v>
      </c>
      <c r="I6" s="139" t="s">
        <v>67</v>
      </c>
      <c r="J6" s="139" t="s">
        <v>68</v>
      </c>
      <c r="K6" s="103" t="s">
        <v>69</v>
      </c>
      <c r="L6" s="104" t="s">
        <v>70</v>
      </c>
      <c r="M6" s="102" t="s">
        <v>161</v>
      </c>
      <c r="N6" s="103" t="s">
        <v>71</v>
      </c>
      <c r="O6" s="103" t="s">
        <v>72</v>
      </c>
      <c r="P6" s="103" t="s">
        <v>73</v>
      </c>
      <c r="Q6" s="103" t="s">
        <v>74</v>
      </c>
      <c r="R6" s="103" t="s">
        <v>75</v>
      </c>
      <c r="S6" s="159" t="s">
        <v>162</v>
      </c>
      <c r="T6" s="780"/>
      <c r="U6" s="780"/>
      <c r="V6" s="778"/>
    </row>
    <row r="7" spans="1:22" s="94" customFormat="1">
      <c r="A7" s="105">
        <v>1</v>
      </c>
      <c r="B7" s="1" t="s">
        <v>51</v>
      </c>
      <c r="C7" s="678">
        <v>0</v>
      </c>
      <c r="D7" s="678">
        <v>0</v>
      </c>
      <c r="E7" s="678">
        <v>0</v>
      </c>
      <c r="F7" s="678">
        <v>0</v>
      </c>
      <c r="G7" s="678">
        <v>0</v>
      </c>
      <c r="H7" s="678">
        <v>0</v>
      </c>
      <c r="I7" s="678">
        <v>0</v>
      </c>
      <c r="J7" s="678">
        <v>0</v>
      </c>
      <c r="K7" s="678">
        <v>0</v>
      </c>
      <c r="L7" s="678">
        <v>0</v>
      </c>
      <c r="M7" s="678">
        <v>0</v>
      </c>
      <c r="N7" s="678">
        <v>0</v>
      </c>
      <c r="O7" s="678">
        <v>0</v>
      </c>
      <c r="P7" s="678">
        <v>0</v>
      </c>
      <c r="Q7" s="678">
        <v>0</v>
      </c>
      <c r="R7" s="678">
        <v>0</v>
      </c>
      <c r="S7" s="678">
        <v>0</v>
      </c>
      <c r="T7" s="678">
        <v>0</v>
      </c>
      <c r="U7" s="678">
        <v>0</v>
      </c>
      <c r="V7" s="106">
        <f>SUM(C7:S7)</f>
        <v>0</v>
      </c>
    </row>
    <row r="8" spans="1:22" s="94" customFormat="1">
      <c r="A8" s="105">
        <v>2</v>
      </c>
      <c r="B8" s="1" t="s">
        <v>52</v>
      </c>
      <c r="C8" s="678">
        <v>0</v>
      </c>
      <c r="D8" s="678">
        <v>0</v>
      </c>
      <c r="E8" s="678">
        <v>0</v>
      </c>
      <c r="F8" s="678">
        <v>0</v>
      </c>
      <c r="G8" s="678">
        <v>0</v>
      </c>
      <c r="H8" s="678">
        <v>0</v>
      </c>
      <c r="I8" s="678">
        <v>0</v>
      </c>
      <c r="J8" s="678">
        <v>0</v>
      </c>
      <c r="K8" s="678">
        <v>0</v>
      </c>
      <c r="L8" s="678">
        <v>0</v>
      </c>
      <c r="M8" s="678">
        <v>0</v>
      </c>
      <c r="N8" s="678">
        <v>0</v>
      </c>
      <c r="O8" s="678">
        <v>0</v>
      </c>
      <c r="P8" s="678">
        <v>0</v>
      </c>
      <c r="Q8" s="678">
        <v>0</v>
      </c>
      <c r="R8" s="678">
        <v>0</v>
      </c>
      <c r="S8" s="678">
        <v>0</v>
      </c>
      <c r="T8" s="678">
        <v>0</v>
      </c>
      <c r="U8" s="678">
        <v>0</v>
      </c>
      <c r="V8" s="106">
        <f t="shared" ref="V8:V20" si="0">SUM(C8:S8)</f>
        <v>0</v>
      </c>
    </row>
    <row r="9" spans="1:22" s="94" customFormat="1">
      <c r="A9" s="105">
        <v>3</v>
      </c>
      <c r="B9" s="1" t="s">
        <v>153</v>
      </c>
      <c r="C9" s="678">
        <v>0</v>
      </c>
      <c r="D9" s="678">
        <v>0</v>
      </c>
      <c r="E9" s="678">
        <v>0</v>
      </c>
      <c r="F9" s="678">
        <v>0</v>
      </c>
      <c r="G9" s="678">
        <v>0</v>
      </c>
      <c r="H9" s="678">
        <v>0</v>
      </c>
      <c r="I9" s="678">
        <v>0</v>
      </c>
      <c r="J9" s="678">
        <v>0</v>
      </c>
      <c r="K9" s="678">
        <v>0</v>
      </c>
      <c r="L9" s="678">
        <v>0</v>
      </c>
      <c r="M9" s="678">
        <v>0</v>
      </c>
      <c r="N9" s="678">
        <v>0</v>
      </c>
      <c r="O9" s="678">
        <v>0</v>
      </c>
      <c r="P9" s="678">
        <v>0</v>
      </c>
      <c r="Q9" s="678">
        <v>0</v>
      </c>
      <c r="R9" s="678">
        <v>0</v>
      </c>
      <c r="S9" s="678">
        <v>0</v>
      </c>
      <c r="T9" s="678">
        <v>0</v>
      </c>
      <c r="U9" s="678">
        <v>0</v>
      </c>
      <c r="V9" s="106">
        <f t="shared" si="0"/>
        <v>0</v>
      </c>
    </row>
    <row r="10" spans="1:22" s="94" customFormat="1">
      <c r="A10" s="105">
        <v>4</v>
      </c>
      <c r="B10" s="1" t="s">
        <v>53</v>
      </c>
      <c r="C10" s="678">
        <v>0</v>
      </c>
      <c r="D10" s="678">
        <v>0</v>
      </c>
      <c r="E10" s="678">
        <v>0</v>
      </c>
      <c r="F10" s="678">
        <v>0</v>
      </c>
      <c r="G10" s="678">
        <v>0</v>
      </c>
      <c r="H10" s="678">
        <v>0</v>
      </c>
      <c r="I10" s="678">
        <v>0</v>
      </c>
      <c r="J10" s="678">
        <v>0</v>
      </c>
      <c r="K10" s="678">
        <v>0</v>
      </c>
      <c r="L10" s="678">
        <v>0</v>
      </c>
      <c r="M10" s="678">
        <v>0</v>
      </c>
      <c r="N10" s="678">
        <v>0</v>
      </c>
      <c r="O10" s="678">
        <v>0</v>
      </c>
      <c r="P10" s="678">
        <v>0</v>
      </c>
      <c r="Q10" s="678">
        <v>0</v>
      </c>
      <c r="R10" s="678">
        <v>0</v>
      </c>
      <c r="S10" s="678">
        <v>0</v>
      </c>
      <c r="T10" s="678">
        <v>0</v>
      </c>
      <c r="U10" s="678">
        <v>0</v>
      </c>
      <c r="V10" s="106">
        <f t="shared" si="0"/>
        <v>0</v>
      </c>
    </row>
    <row r="11" spans="1:22" s="94" customFormat="1">
      <c r="A11" s="105">
        <v>5</v>
      </c>
      <c r="B11" s="1" t="s">
        <v>54</v>
      </c>
      <c r="C11" s="678">
        <v>0</v>
      </c>
      <c r="D11" s="678">
        <v>0</v>
      </c>
      <c r="E11" s="678">
        <v>0</v>
      </c>
      <c r="F11" s="678">
        <v>0</v>
      </c>
      <c r="G11" s="678">
        <v>0</v>
      </c>
      <c r="H11" s="678">
        <v>0</v>
      </c>
      <c r="I11" s="678">
        <v>0</v>
      </c>
      <c r="J11" s="678">
        <v>0</v>
      </c>
      <c r="K11" s="678">
        <v>0</v>
      </c>
      <c r="L11" s="678">
        <v>0</v>
      </c>
      <c r="M11" s="678">
        <v>0</v>
      </c>
      <c r="N11" s="678">
        <v>0</v>
      </c>
      <c r="O11" s="678">
        <v>0</v>
      </c>
      <c r="P11" s="678">
        <v>0</v>
      </c>
      <c r="Q11" s="678">
        <v>0</v>
      </c>
      <c r="R11" s="678">
        <v>0</v>
      </c>
      <c r="S11" s="678">
        <v>0</v>
      </c>
      <c r="T11" s="678">
        <v>0</v>
      </c>
      <c r="U11" s="678">
        <v>0</v>
      </c>
      <c r="V11" s="106">
        <f t="shared" si="0"/>
        <v>0</v>
      </c>
    </row>
    <row r="12" spans="1:22" s="94" customFormat="1">
      <c r="A12" s="105">
        <v>6</v>
      </c>
      <c r="B12" s="1" t="s">
        <v>55</v>
      </c>
      <c r="C12" s="678">
        <v>0</v>
      </c>
      <c r="D12" s="678">
        <v>0</v>
      </c>
      <c r="E12" s="678">
        <v>0</v>
      </c>
      <c r="F12" s="678">
        <v>0</v>
      </c>
      <c r="G12" s="678">
        <v>0</v>
      </c>
      <c r="H12" s="678">
        <v>0</v>
      </c>
      <c r="I12" s="678">
        <v>0</v>
      </c>
      <c r="J12" s="678">
        <v>0</v>
      </c>
      <c r="K12" s="678">
        <v>0</v>
      </c>
      <c r="L12" s="678">
        <v>0</v>
      </c>
      <c r="M12" s="678">
        <v>0</v>
      </c>
      <c r="N12" s="678">
        <v>0</v>
      </c>
      <c r="O12" s="678">
        <v>0</v>
      </c>
      <c r="P12" s="678">
        <v>0</v>
      </c>
      <c r="Q12" s="678">
        <v>0</v>
      </c>
      <c r="R12" s="678">
        <v>0</v>
      </c>
      <c r="S12" s="678">
        <v>0</v>
      </c>
      <c r="T12" s="678">
        <v>0</v>
      </c>
      <c r="U12" s="678">
        <v>0</v>
      </c>
      <c r="V12" s="106">
        <f t="shared" si="0"/>
        <v>0</v>
      </c>
    </row>
    <row r="13" spans="1:22" s="94" customFormat="1">
      <c r="A13" s="105">
        <v>7</v>
      </c>
      <c r="B13" s="1" t="s">
        <v>56</v>
      </c>
      <c r="C13" s="678">
        <v>0</v>
      </c>
      <c r="D13" s="678">
        <v>6519774.5638500005</v>
      </c>
      <c r="E13" s="678">
        <v>0</v>
      </c>
      <c r="F13" s="678">
        <v>0</v>
      </c>
      <c r="G13" s="678">
        <v>0</v>
      </c>
      <c r="H13" s="678">
        <v>0</v>
      </c>
      <c r="I13" s="678">
        <v>0</v>
      </c>
      <c r="J13" s="678">
        <v>0</v>
      </c>
      <c r="K13" s="678">
        <v>0</v>
      </c>
      <c r="L13" s="678">
        <v>0</v>
      </c>
      <c r="M13" s="678">
        <v>274736.58030000003</v>
      </c>
      <c r="N13" s="678">
        <v>0</v>
      </c>
      <c r="O13" s="678">
        <v>0</v>
      </c>
      <c r="P13" s="678">
        <v>0</v>
      </c>
      <c r="Q13" s="678">
        <v>0</v>
      </c>
      <c r="R13" s="678">
        <v>0</v>
      </c>
      <c r="S13" s="678">
        <v>0</v>
      </c>
      <c r="T13" s="678">
        <v>6638511.1441500001</v>
      </c>
      <c r="U13" s="678">
        <v>156000</v>
      </c>
      <c r="V13" s="106">
        <f t="shared" si="0"/>
        <v>6794511.1441500001</v>
      </c>
    </row>
    <row r="14" spans="1:22" s="94" customFormat="1">
      <c r="A14" s="105">
        <v>8</v>
      </c>
      <c r="B14" s="1" t="s">
        <v>57</v>
      </c>
      <c r="C14" s="678">
        <v>0</v>
      </c>
      <c r="D14" s="678">
        <v>1347459.1875000002</v>
      </c>
      <c r="E14" s="678">
        <v>0</v>
      </c>
      <c r="F14" s="678">
        <v>0</v>
      </c>
      <c r="G14" s="678">
        <v>0</v>
      </c>
      <c r="H14" s="678">
        <v>0</v>
      </c>
      <c r="I14" s="678">
        <v>0</v>
      </c>
      <c r="J14" s="678">
        <v>0</v>
      </c>
      <c r="K14" s="678">
        <v>0</v>
      </c>
      <c r="L14" s="678">
        <v>0</v>
      </c>
      <c r="M14" s="678">
        <v>53356.737300000001</v>
      </c>
      <c r="N14" s="678">
        <v>0</v>
      </c>
      <c r="O14" s="678">
        <v>0</v>
      </c>
      <c r="P14" s="678">
        <v>0</v>
      </c>
      <c r="Q14" s="678">
        <v>0</v>
      </c>
      <c r="R14" s="678">
        <v>0</v>
      </c>
      <c r="S14" s="678">
        <v>0</v>
      </c>
      <c r="T14" s="678">
        <v>1400815.9248000002</v>
      </c>
      <c r="U14" s="678">
        <v>0</v>
      </c>
      <c r="V14" s="106">
        <f t="shared" si="0"/>
        <v>1400815.9248000002</v>
      </c>
    </row>
    <row r="15" spans="1:22" s="94" customFormat="1">
      <c r="A15" s="105">
        <v>9</v>
      </c>
      <c r="B15" s="1" t="s">
        <v>58</v>
      </c>
      <c r="C15" s="678">
        <v>0</v>
      </c>
      <c r="D15" s="678">
        <v>0</v>
      </c>
      <c r="E15" s="678">
        <v>0</v>
      </c>
      <c r="F15" s="678">
        <v>0</v>
      </c>
      <c r="G15" s="678">
        <v>0</v>
      </c>
      <c r="H15" s="678">
        <v>0</v>
      </c>
      <c r="I15" s="678">
        <v>0</v>
      </c>
      <c r="J15" s="678">
        <v>0</v>
      </c>
      <c r="K15" s="678">
        <v>0</v>
      </c>
      <c r="L15" s="678">
        <v>0</v>
      </c>
      <c r="M15" s="678">
        <v>0</v>
      </c>
      <c r="N15" s="678">
        <v>0</v>
      </c>
      <c r="O15" s="678">
        <v>0</v>
      </c>
      <c r="P15" s="678">
        <v>0</v>
      </c>
      <c r="Q15" s="678">
        <v>0</v>
      </c>
      <c r="R15" s="678">
        <v>0</v>
      </c>
      <c r="S15" s="678">
        <v>0</v>
      </c>
      <c r="T15" s="678">
        <v>0</v>
      </c>
      <c r="U15" s="678">
        <v>0</v>
      </c>
      <c r="V15" s="106">
        <f t="shared" si="0"/>
        <v>0</v>
      </c>
    </row>
    <row r="16" spans="1:22" s="94" customFormat="1">
      <c r="A16" s="105">
        <v>10</v>
      </c>
      <c r="B16" s="1" t="s">
        <v>59</v>
      </c>
      <c r="C16" s="678">
        <v>0</v>
      </c>
      <c r="D16" s="678">
        <v>0</v>
      </c>
      <c r="E16" s="678">
        <v>0</v>
      </c>
      <c r="F16" s="678">
        <v>0</v>
      </c>
      <c r="G16" s="678">
        <v>0</v>
      </c>
      <c r="H16" s="678">
        <v>0</v>
      </c>
      <c r="I16" s="678">
        <v>0</v>
      </c>
      <c r="J16" s="678">
        <v>0</v>
      </c>
      <c r="K16" s="678">
        <v>0</v>
      </c>
      <c r="L16" s="678">
        <v>0</v>
      </c>
      <c r="M16" s="678">
        <v>0</v>
      </c>
      <c r="N16" s="678">
        <v>0</v>
      </c>
      <c r="O16" s="678">
        <v>0</v>
      </c>
      <c r="P16" s="678">
        <v>0</v>
      </c>
      <c r="Q16" s="678">
        <v>0</v>
      </c>
      <c r="R16" s="678">
        <v>0</v>
      </c>
      <c r="S16" s="678">
        <v>0</v>
      </c>
      <c r="T16" s="678">
        <v>0</v>
      </c>
      <c r="U16" s="678">
        <v>0</v>
      </c>
      <c r="V16" s="106">
        <f t="shared" si="0"/>
        <v>0</v>
      </c>
    </row>
    <row r="17" spans="1:22" s="94" customFormat="1">
      <c r="A17" s="105">
        <v>11</v>
      </c>
      <c r="B17" s="1" t="s">
        <v>60</v>
      </c>
      <c r="C17" s="678">
        <v>0</v>
      </c>
      <c r="D17" s="678">
        <v>0</v>
      </c>
      <c r="E17" s="678">
        <v>0</v>
      </c>
      <c r="F17" s="678">
        <v>0</v>
      </c>
      <c r="G17" s="678">
        <v>0</v>
      </c>
      <c r="H17" s="678">
        <v>0</v>
      </c>
      <c r="I17" s="678">
        <v>0</v>
      </c>
      <c r="J17" s="678">
        <v>0</v>
      </c>
      <c r="K17" s="678">
        <v>0</v>
      </c>
      <c r="L17" s="678">
        <v>0</v>
      </c>
      <c r="M17" s="678">
        <v>0</v>
      </c>
      <c r="N17" s="678">
        <v>0</v>
      </c>
      <c r="O17" s="678">
        <v>0</v>
      </c>
      <c r="P17" s="678">
        <v>0</v>
      </c>
      <c r="Q17" s="678">
        <v>0</v>
      </c>
      <c r="R17" s="678">
        <v>0</v>
      </c>
      <c r="S17" s="678">
        <v>0</v>
      </c>
      <c r="T17" s="678">
        <v>0</v>
      </c>
      <c r="U17" s="678">
        <v>0</v>
      </c>
      <c r="V17" s="106">
        <f t="shared" si="0"/>
        <v>0</v>
      </c>
    </row>
    <row r="18" spans="1:22" s="94" customFormat="1">
      <c r="A18" s="105">
        <v>12</v>
      </c>
      <c r="B18" s="1" t="s">
        <v>61</v>
      </c>
      <c r="C18" s="678">
        <v>0</v>
      </c>
      <c r="D18" s="678">
        <v>0</v>
      </c>
      <c r="E18" s="678">
        <v>0</v>
      </c>
      <c r="F18" s="678">
        <v>0</v>
      </c>
      <c r="G18" s="678">
        <v>0</v>
      </c>
      <c r="H18" s="678">
        <v>0</v>
      </c>
      <c r="I18" s="678">
        <v>0</v>
      </c>
      <c r="J18" s="678">
        <v>0</v>
      </c>
      <c r="K18" s="678">
        <v>0</v>
      </c>
      <c r="L18" s="678">
        <v>0</v>
      </c>
      <c r="M18" s="678">
        <v>0</v>
      </c>
      <c r="N18" s="678">
        <v>0</v>
      </c>
      <c r="O18" s="678">
        <v>0</v>
      </c>
      <c r="P18" s="678">
        <v>0</v>
      </c>
      <c r="Q18" s="678">
        <v>0</v>
      </c>
      <c r="R18" s="678">
        <v>0</v>
      </c>
      <c r="S18" s="678">
        <v>0</v>
      </c>
      <c r="T18" s="678">
        <v>0</v>
      </c>
      <c r="U18" s="678">
        <v>0</v>
      </c>
      <c r="V18" s="106">
        <f t="shared" si="0"/>
        <v>0</v>
      </c>
    </row>
    <row r="19" spans="1:22" s="94" customFormat="1">
      <c r="A19" s="105">
        <v>13</v>
      </c>
      <c r="B19" s="1" t="s">
        <v>62</v>
      </c>
      <c r="C19" s="678">
        <v>0</v>
      </c>
      <c r="D19" s="678">
        <v>0</v>
      </c>
      <c r="E19" s="678">
        <v>0</v>
      </c>
      <c r="F19" s="678">
        <v>0</v>
      </c>
      <c r="G19" s="678">
        <v>0</v>
      </c>
      <c r="H19" s="678">
        <v>0</v>
      </c>
      <c r="I19" s="678">
        <v>0</v>
      </c>
      <c r="J19" s="678">
        <v>0</v>
      </c>
      <c r="K19" s="678">
        <v>0</v>
      </c>
      <c r="L19" s="678">
        <v>0</v>
      </c>
      <c r="M19" s="678">
        <v>0</v>
      </c>
      <c r="N19" s="678">
        <v>0</v>
      </c>
      <c r="O19" s="678">
        <v>0</v>
      </c>
      <c r="P19" s="678">
        <v>0</v>
      </c>
      <c r="Q19" s="678">
        <v>0</v>
      </c>
      <c r="R19" s="678">
        <v>0</v>
      </c>
      <c r="S19" s="678">
        <v>0</v>
      </c>
      <c r="T19" s="678">
        <v>0</v>
      </c>
      <c r="U19" s="678">
        <v>0</v>
      </c>
      <c r="V19" s="106">
        <f t="shared" si="0"/>
        <v>0</v>
      </c>
    </row>
    <row r="20" spans="1:22" s="94" customFormat="1">
      <c r="A20" s="105">
        <v>14</v>
      </c>
      <c r="B20" s="1" t="s">
        <v>63</v>
      </c>
      <c r="C20" s="678">
        <v>0</v>
      </c>
      <c r="D20" s="678">
        <v>1911357.1300000001</v>
      </c>
      <c r="E20" s="678">
        <v>0</v>
      </c>
      <c r="F20" s="678">
        <v>0</v>
      </c>
      <c r="G20" s="678">
        <v>0</v>
      </c>
      <c r="H20" s="678">
        <v>0</v>
      </c>
      <c r="I20" s="678">
        <v>0</v>
      </c>
      <c r="J20" s="678">
        <v>0</v>
      </c>
      <c r="K20" s="678">
        <v>0</v>
      </c>
      <c r="L20" s="678">
        <v>0</v>
      </c>
      <c r="M20" s="678">
        <v>0</v>
      </c>
      <c r="N20" s="678">
        <v>0</v>
      </c>
      <c r="O20" s="678">
        <v>0</v>
      </c>
      <c r="P20" s="678">
        <v>0</v>
      </c>
      <c r="Q20" s="678">
        <v>0</v>
      </c>
      <c r="R20" s="678">
        <v>0</v>
      </c>
      <c r="S20" s="678">
        <v>0</v>
      </c>
      <c r="T20" s="678">
        <v>1911357.1300000001</v>
      </c>
      <c r="U20" s="678">
        <v>0</v>
      </c>
      <c r="V20" s="106">
        <f t="shared" si="0"/>
        <v>1911357.1300000001</v>
      </c>
    </row>
    <row r="21" spans="1:22" ht="13.5" thickBot="1">
      <c r="A21" s="95"/>
      <c r="B21" s="107" t="s">
        <v>64</v>
      </c>
      <c r="C21" s="108">
        <f>SUM(C7:C20)</f>
        <v>0</v>
      </c>
      <c r="D21" s="97">
        <f t="shared" ref="D21:V21" si="1">SUM(D7:D20)</f>
        <v>9778590.8813500013</v>
      </c>
      <c r="E21" s="97">
        <f t="shared" si="1"/>
        <v>0</v>
      </c>
      <c r="F21" s="97">
        <f t="shared" si="1"/>
        <v>0</v>
      </c>
      <c r="G21" s="97">
        <f t="shared" si="1"/>
        <v>0</v>
      </c>
      <c r="H21" s="97">
        <f t="shared" si="1"/>
        <v>0</v>
      </c>
      <c r="I21" s="97">
        <f t="shared" si="1"/>
        <v>0</v>
      </c>
      <c r="J21" s="97">
        <f t="shared" si="1"/>
        <v>0</v>
      </c>
      <c r="K21" s="97">
        <f t="shared" si="1"/>
        <v>0</v>
      </c>
      <c r="L21" s="109">
        <f t="shared" si="1"/>
        <v>0</v>
      </c>
      <c r="M21" s="108">
        <f t="shared" si="1"/>
        <v>328093.31760000001</v>
      </c>
      <c r="N21" s="97">
        <f t="shared" si="1"/>
        <v>0</v>
      </c>
      <c r="O21" s="97">
        <f t="shared" si="1"/>
        <v>0</v>
      </c>
      <c r="P21" s="97">
        <f t="shared" si="1"/>
        <v>0</v>
      </c>
      <c r="Q21" s="97">
        <f t="shared" si="1"/>
        <v>0</v>
      </c>
      <c r="R21" s="97">
        <f t="shared" si="1"/>
        <v>0</v>
      </c>
      <c r="S21" s="109">
        <f>SUM(S7:S20)</f>
        <v>0</v>
      </c>
      <c r="T21" s="109">
        <f>SUM(T7:T20)</f>
        <v>9950684.1989500001</v>
      </c>
      <c r="U21" s="109">
        <f t="shared" ref="U21" si="2">SUM(U7:U20)</f>
        <v>156000</v>
      </c>
      <c r="V21" s="110">
        <f t="shared" si="1"/>
        <v>10106684.19895</v>
      </c>
    </row>
    <row r="24" spans="1:22">
      <c r="A24" s="7"/>
      <c r="B24" s="7"/>
      <c r="C24" s="26"/>
      <c r="D24" s="26"/>
      <c r="E24" s="26"/>
    </row>
    <row r="25" spans="1:22">
      <c r="A25" s="111"/>
      <c r="B25" s="111"/>
      <c r="C25" s="7"/>
      <c r="D25" s="7"/>
      <c r="E25" s="7"/>
      <c r="F25" s="7"/>
      <c r="G25" s="7"/>
      <c r="H25" s="7"/>
      <c r="I25" s="7"/>
      <c r="J25" s="7"/>
      <c r="K25" s="7"/>
      <c r="L25" s="7"/>
      <c r="M25" s="7"/>
      <c r="N25" s="7"/>
      <c r="O25" s="7"/>
      <c r="P25" s="7"/>
      <c r="Q25" s="7"/>
      <c r="R25" s="7"/>
      <c r="S25" s="7"/>
      <c r="T25" s="7"/>
      <c r="U25" s="7"/>
      <c r="V25" s="7"/>
    </row>
    <row r="26" spans="1:22">
      <c r="A26" s="111"/>
      <c r="B26" s="27"/>
      <c r="C26" s="7"/>
      <c r="D26" s="7"/>
      <c r="E26" s="7"/>
      <c r="F26" s="7"/>
      <c r="G26" s="7"/>
      <c r="H26" s="7"/>
      <c r="I26" s="7"/>
      <c r="J26" s="7"/>
      <c r="K26" s="7"/>
      <c r="L26" s="7"/>
      <c r="M26" s="7"/>
      <c r="N26" s="7"/>
      <c r="O26" s="7"/>
      <c r="P26" s="7"/>
      <c r="Q26" s="7"/>
      <c r="R26" s="7"/>
      <c r="S26" s="7"/>
      <c r="T26" s="7"/>
      <c r="U26" s="7"/>
      <c r="V26" s="7"/>
    </row>
    <row r="27" spans="1:22">
      <c r="A27" s="111"/>
      <c r="B27" s="111"/>
      <c r="C27" s="7"/>
      <c r="D27" s="7"/>
      <c r="E27" s="7"/>
      <c r="F27" s="7"/>
      <c r="G27" s="7"/>
      <c r="H27" s="7"/>
      <c r="I27" s="7"/>
      <c r="J27" s="7"/>
      <c r="K27" s="7"/>
      <c r="L27" s="7"/>
      <c r="M27" s="7"/>
      <c r="N27" s="7"/>
      <c r="O27" s="7"/>
      <c r="P27" s="7"/>
      <c r="Q27" s="7"/>
      <c r="R27" s="7"/>
      <c r="S27" s="7"/>
      <c r="T27" s="7"/>
      <c r="U27" s="7"/>
      <c r="V27" s="7"/>
    </row>
    <row r="28" spans="1:22">
      <c r="A28" s="111"/>
      <c r="B28" s="27"/>
      <c r="C28" s="7"/>
      <c r="D28" s="7"/>
      <c r="E28" s="7"/>
      <c r="F28" s="7"/>
      <c r="G28" s="7"/>
      <c r="H28" s="7"/>
      <c r="I28" s="7"/>
      <c r="J28" s="7"/>
      <c r="K28" s="7"/>
      <c r="L28" s="7"/>
      <c r="M28" s="7"/>
      <c r="N28" s="7"/>
      <c r="O28" s="7"/>
      <c r="P28" s="7"/>
      <c r="Q28" s="7"/>
      <c r="R28" s="7"/>
      <c r="S28" s="7"/>
      <c r="T28" s="7"/>
      <c r="U28" s="7"/>
      <c r="V28" s="7"/>
    </row>
    <row r="29" spans="1:22">
      <c r="C29" s="7"/>
      <c r="D29" s="7"/>
      <c r="E29" s="7"/>
      <c r="F29" s="7"/>
      <c r="G29" s="7"/>
      <c r="H29" s="7"/>
      <c r="I29" s="7"/>
      <c r="J29" s="7"/>
      <c r="K29" s="7"/>
      <c r="L29" s="7"/>
      <c r="M29" s="7"/>
      <c r="N29" s="7"/>
      <c r="O29" s="7"/>
      <c r="P29" s="7"/>
      <c r="Q29" s="7"/>
      <c r="R29" s="7"/>
      <c r="S29" s="7"/>
      <c r="T29" s="7"/>
      <c r="U29" s="7"/>
      <c r="V29" s="7"/>
    </row>
    <row r="30" spans="1:22">
      <c r="C30" s="7"/>
      <c r="D30" s="7"/>
      <c r="E30" s="7"/>
      <c r="F30" s="7"/>
      <c r="G30" s="7"/>
      <c r="H30" s="7"/>
      <c r="I30" s="7"/>
      <c r="J30" s="7"/>
      <c r="K30" s="7"/>
      <c r="L30" s="7"/>
      <c r="M30" s="7"/>
      <c r="N30" s="7"/>
      <c r="O30" s="7"/>
      <c r="P30" s="7"/>
      <c r="Q30" s="7"/>
      <c r="R30" s="7"/>
      <c r="S30" s="7"/>
      <c r="T30" s="7"/>
      <c r="U30" s="7"/>
      <c r="V30" s="7"/>
    </row>
    <row r="31" spans="1:22">
      <c r="C31" s="7"/>
      <c r="D31" s="7"/>
      <c r="E31" s="7"/>
      <c r="F31" s="7"/>
      <c r="G31" s="7"/>
      <c r="H31" s="7"/>
      <c r="I31" s="7"/>
      <c r="J31" s="7"/>
      <c r="K31" s="7"/>
      <c r="L31" s="7"/>
      <c r="M31" s="7"/>
      <c r="N31" s="7"/>
      <c r="O31" s="7"/>
      <c r="P31" s="7"/>
      <c r="Q31" s="7"/>
      <c r="R31" s="7"/>
      <c r="S31" s="7"/>
      <c r="T31" s="7"/>
      <c r="U31" s="7"/>
      <c r="V31" s="7"/>
    </row>
    <row r="32" spans="1:22">
      <c r="C32" s="7"/>
      <c r="D32" s="7"/>
      <c r="E32" s="7"/>
      <c r="F32" s="7"/>
      <c r="G32" s="7"/>
      <c r="H32" s="7"/>
      <c r="I32" s="7"/>
      <c r="J32" s="7"/>
      <c r="K32" s="7"/>
      <c r="L32" s="7"/>
      <c r="M32" s="7"/>
      <c r="N32" s="7"/>
      <c r="O32" s="7"/>
      <c r="P32" s="7"/>
      <c r="Q32" s="7"/>
      <c r="R32" s="7"/>
      <c r="S32" s="7"/>
      <c r="T32" s="7"/>
      <c r="U32" s="7"/>
      <c r="V32" s="7"/>
    </row>
    <row r="33" spans="3:22">
      <c r="C33" s="7"/>
      <c r="D33" s="7"/>
      <c r="E33" s="7"/>
      <c r="F33" s="7"/>
      <c r="G33" s="7"/>
      <c r="H33" s="7"/>
      <c r="I33" s="7"/>
      <c r="J33" s="7"/>
      <c r="K33" s="7"/>
      <c r="L33" s="7"/>
      <c r="M33" s="7"/>
      <c r="N33" s="7"/>
      <c r="O33" s="7"/>
      <c r="P33" s="7"/>
      <c r="Q33" s="7"/>
      <c r="R33" s="7"/>
      <c r="S33" s="7"/>
      <c r="T33" s="7"/>
      <c r="U33" s="7"/>
      <c r="V33" s="7"/>
    </row>
    <row r="34" spans="3:22">
      <c r="C34" s="7"/>
      <c r="D34" s="7"/>
      <c r="E34" s="7"/>
      <c r="F34" s="7"/>
      <c r="G34" s="7"/>
      <c r="H34" s="7"/>
      <c r="I34" s="7"/>
      <c r="J34" s="7"/>
      <c r="K34" s="7"/>
      <c r="L34" s="7"/>
      <c r="M34" s="7"/>
      <c r="N34" s="7"/>
      <c r="O34" s="7"/>
      <c r="P34" s="7"/>
      <c r="Q34" s="7"/>
      <c r="R34" s="7"/>
      <c r="S34" s="7"/>
      <c r="T34" s="7"/>
      <c r="U34" s="7"/>
      <c r="V34" s="7"/>
    </row>
    <row r="35" spans="3:22">
      <c r="C35" s="7"/>
      <c r="D35" s="7"/>
      <c r="E35" s="7"/>
      <c r="F35" s="7"/>
      <c r="G35" s="7"/>
      <c r="H35" s="7"/>
      <c r="I35" s="7"/>
      <c r="J35" s="7"/>
      <c r="K35" s="7"/>
      <c r="L35" s="7"/>
      <c r="M35" s="7"/>
      <c r="N35" s="7"/>
      <c r="O35" s="7"/>
      <c r="P35" s="7"/>
      <c r="Q35" s="7"/>
      <c r="R35" s="7"/>
      <c r="S35" s="7"/>
      <c r="T35" s="7"/>
      <c r="U35" s="7"/>
      <c r="V35" s="7"/>
    </row>
    <row r="36" spans="3:22">
      <c r="C36" s="7"/>
      <c r="D36" s="7"/>
      <c r="E36" s="7"/>
      <c r="F36" s="7"/>
      <c r="G36" s="7"/>
      <c r="H36" s="7"/>
      <c r="I36" s="7"/>
      <c r="J36" s="7"/>
      <c r="K36" s="7"/>
      <c r="L36" s="7"/>
      <c r="M36" s="7"/>
      <c r="N36" s="7"/>
      <c r="O36" s="7"/>
      <c r="P36" s="7"/>
      <c r="Q36" s="7"/>
      <c r="R36" s="7"/>
      <c r="S36" s="7"/>
      <c r="T36" s="7"/>
      <c r="U36" s="7"/>
      <c r="V36" s="7"/>
    </row>
    <row r="37" spans="3:22">
      <c r="C37" s="7"/>
      <c r="D37" s="7"/>
      <c r="E37" s="7"/>
      <c r="F37" s="7"/>
      <c r="G37" s="7"/>
      <c r="H37" s="7"/>
      <c r="I37" s="7"/>
      <c r="J37" s="7"/>
      <c r="K37" s="7"/>
      <c r="L37" s="7"/>
      <c r="M37" s="7"/>
      <c r="N37" s="7"/>
      <c r="O37" s="7"/>
      <c r="P37" s="7"/>
      <c r="Q37" s="7"/>
      <c r="R37" s="7"/>
      <c r="S37" s="7"/>
      <c r="T37" s="7"/>
      <c r="U37" s="7"/>
      <c r="V37" s="7"/>
    </row>
    <row r="38" spans="3:22">
      <c r="C38" s="7"/>
      <c r="D38" s="7"/>
      <c r="E38" s="7"/>
      <c r="F38" s="7"/>
      <c r="G38" s="7"/>
      <c r="H38" s="7"/>
      <c r="I38" s="7"/>
      <c r="J38" s="7"/>
      <c r="K38" s="7"/>
      <c r="L38" s="7"/>
      <c r="M38" s="7"/>
      <c r="N38" s="7"/>
      <c r="O38" s="7"/>
      <c r="P38" s="7"/>
      <c r="Q38" s="7"/>
      <c r="R38" s="7"/>
      <c r="S38" s="7"/>
      <c r="T38" s="7"/>
      <c r="U38" s="7"/>
      <c r="V38" s="7"/>
    </row>
    <row r="39" spans="3:22">
      <c r="C39" s="7"/>
      <c r="D39" s="7"/>
      <c r="E39" s="7"/>
      <c r="F39" s="7"/>
      <c r="G39" s="7"/>
      <c r="H39" s="7"/>
      <c r="I39" s="7"/>
      <c r="J39" s="7"/>
      <c r="K39" s="7"/>
      <c r="L39" s="7"/>
      <c r="M39" s="7"/>
      <c r="N39" s="7"/>
      <c r="O39" s="7"/>
      <c r="P39" s="7"/>
      <c r="Q39" s="7"/>
      <c r="R39" s="7"/>
      <c r="S39" s="7"/>
      <c r="T39" s="7"/>
      <c r="U39" s="7"/>
      <c r="V39" s="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101.85546875" style="4" customWidth="1"/>
    <col min="3" max="3" width="13.85546875" style="167" customWidth="1"/>
    <col min="4" max="4" width="14.85546875" style="167" bestFit="1" customWidth="1"/>
    <col min="5" max="5" width="17.85546875" style="167" customWidth="1"/>
    <col min="6" max="6" width="15.85546875" style="167" customWidth="1"/>
    <col min="7" max="7" width="17.42578125" style="167" customWidth="1"/>
    <col min="8" max="8" width="15.140625" style="167" customWidth="1"/>
    <col min="9" max="16384" width="9.140625" style="17"/>
  </cols>
  <sheetData>
    <row r="1" spans="1:9">
      <c r="A1" s="2" t="s">
        <v>30</v>
      </c>
      <c r="B1" s="4" t="str">
        <f>'Info '!C2</f>
        <v>JSC " Halyk Bank Georgia"</v>
      </c>
      <c r="C1" s="3"/>
    </row>
    <row r="2" spans="1:9">
      <c r="A2" s="2" t="s">
        <v>31</v>
      </c>
      <c r="B2" s="715">
        <f>'1. key ratios '!B2</f>
        <v>45930</v>
      </c>
      <c r="C2" s="275"/>
    </row>
    <row r="4" spans="1:9" ht="13.5" thickBot="1">
      <c r="A4" s="2" t="s">
        <v>150</v>
      </c>
      <c r="B4" s="98" t="s">
        <v>239</v>
      </c>
    </row>
    <row r="5" spans="1:9">
      <c r="A5" s="99"/>
      <c r="B5" s="112"/>
      <c r="C5" s="168" t="s">
        <v>0</v>
      </c>
      <c r="D5" s="168" t="s">
        <v>1</v>
      </c>
      <c r="E5" s="168" t="s">
        <v>2</v>
      </c>
      <c r="F5" s="168" t="s">
        <v>3</v>
      </c>
      <c r="G5" s="169" t="s">
        <v>4</v>
      </c>
      <c r="H5" s="170" t="s">
        <v>5</v>
      </c>
      <c r="I5" s="113"/>
    </row>
    <row r="6" spans="1:9" s="113" customFormat="1" ht="12.75" customHeight="1">
      <c r="A6" s="114"/>
      <c r="B6" s="783" t="s">
        <v>149</v>
      </c>
      <c r="C6" s="785" t="s">
        <v>232</v>
      </c>
      <c r="D6" s="787" t="s">
        <v>231</v>
      </c>
      <c r="E6" s="788"/>
      <c r="F6" s="785" t="s">
        <v>236</v>
      </c>
      <c r="G6" s="785" t="s">
        <v>237</v>
      </c>
      <c r="H6" s="781" t="s">
        <v>235</v>
      </c>
    </row>
    <row r="7" spans="1:9" ht="38.25">
      <c r="A7" s="116"/>
      <c r="B7" s="784"/>
      <c r="C7" s="786"/>
      <c r="D7" s="171" t="s">
        <v>234</v>
      </c>
      <c r="E7" s="171" t="s">
        <v>233</v>
      </c>
      <c r="F7" s="786"/>
      <c r="G7" s="786"/>
      <c r="H7" s="782"/>
      <c r="I7" s="113"/>
    </row>
    <row r="8" spans="1:9">
      <c r="A8" s="114">
        <v>1</v>
      </c>
      <c r="B8" s="1" t="s">
        <v>51</v>
      </c>
      <c r="C8" s="172">
        <v>36458935.460000001</v>
      </c>
      <c r="D8" s="172">
        <v>0</v>
      </c>
      <c r="E8" s="172">
        <v>0</v>
      </c>
      <c r="F8" s="172">
        <v>27867143.09</v>
      </c>
      <c r="G8" s="172">
        <v>27867143.09</v>
      </c>
      <c r="H8" s="174">
        <f>G8/(C8+E8)</f>
        <v>0.76434330126214822</v>
      </c>
    </row>
    <row r="9" spans="1:9" ht="15" customHeight="1">
      <c r="A9" s="114">
        <v>2</v>
      </c>
      <c r="B9" s="1" t="s">
        <v>52</v>
      </c>
      <c r="C9" s="172">
        <v>0</v>
      </c>
      <c r="D9" s="172">
        <v>0</v>
      </c>
      <c r="E9" s="172">
        <v>0</v>
      </c>
      <c r="F9" s="172">
        <v>0</v>
      </c>
      <c r="G9" s="172">
        <v>0</v>
      </c>
      <c r="H9" s="174" t="e">
        <f t="shared" ref="H9:H21" si="0">G9/(C9+E9)</f>
        <v>#DIV/0!</v>
      </c>
    </row>
    <row r="10" spans="1:9">
      <c r="A10" s="114">
        <v>3</v>
      </c>
      <c r="B10" s="1" t="s">
        <v>153</v>
      </c>
      <c r="C10" s="172">
        <v>0</v>
      </c>
      <c r="D10" s="172">
        <v>0</v>
      </c>
      <c r="E10" s="172">
        <v>0</v>
      </c>
      <c r="F10" s="172">
        <v>0</v>
      </c>
      <c r="G10" s="172">
        <v>0</v>
      </c>
      <c r="H10" s="174" t="e">
        <f t="shared" si="0"/>
        <v>#DIV/0!</v>
      </c>
    </row>
    <row r="11" spans="1:9">
      <c r="A11" s="114">
        <v>4</v>
      </c>
      <c r="B11" s="1" t="s">
        <v>53</v>
      </c>
      <c r="C11" s="172">
        <v>0</v>
      </c>
      <c r="D11" s="172">
        <v>0</v>
      </c>
      <c r="E11" s="172">
        <v>0</v>
      </c>
      <c r="F11" s="172">
        <v>0</v>
      </c>
      <c r="G11" s="172">
        <v>0</v>
      </c>
      <c r="H11" s="174" t="e">
        <f t="shared" si="0"/>
        <v>#DIV/0!</v>
      </c>
    </row>
    <row r="12" spans="1:9">
      <c r="A12" s="114">
        <v>5</v>
      </c>
      <c r="B12" s="1" t="s">
        <v>54</v>
      </c>
      <c r="C12" s="172">
        <v>0</v>
      </c>
      <c r="D12" s="172">
        <v>0</v>
      </c>
      <c r="E12" s="172">
        <v>0</v>
      </c>
      <c r="F12" s="172">
        <v>0</v>
      </c>
      <c r="G12" s="172">
        <v>0</v>
      </c>
      <c r="H12" s="174" t="e">
        <f t="shared" si="0"/>
        <v>#DIV/0!</v>
      </c>
    </row>
    <row r="13" spans="1:9">
      <c r="A13" s="114">
        <v>6</v>
      </c>
      <c r="B13" s="1" t="s">
        <v>55</v>
      </c>
      <c r="C13" s="172">
        <v>67468963.940000013</v>
      </c>
      <c r="D13" s="172">
        <v>0</v>
      </c>
      <c r="E13" s="172">
        <v>0</v>
      </c>
      <c r="F13" s="172">
        <v>30788612.705512177</v>
      </c>
      <c r="G13" s="172">
        <v>30788612.705512177</v>
      </c>
      <c r="H13" s="174">
        <f t="shared" si="0"/>
        <v>0.45633741660672922</v>
      </c>
    </row>
    <row r="14" spans="1:9">
      <c r="A14" s="114">
        <v>7</v>
      </c>
      <c r="B14" s="1" t="s">
        <v>56</v>
      </c>
      <c r="C14" s="172">
        <v>604802116.25999999</v>
      </c>
      <c r="D14" s="172">
        <v>78832616.746698827</v>
      </c>
      <c r="E14" s="172">
        <v>23013037.707349408</v>
      </c>
      <c r="F14" s="172">
        <v>627815153.96734941</v>
      </c>
      <c r="G14" s="172">
        <v>621020642.82319939</v>
      </c>
      <c r="H14" s="174">
        <f t="shared" si="0"/>
        <v>0.98917752924373759</v>
      </c>
    </row>
    <row r="15" spans="1:9">
      <c r="A15" s="114">
        <v>8</v>
      </c>
      <c r="B15" s="1" t="s">
        <v>57</v>
      </c>
      <c r="C15" s="172">
        <v>214415711.40999997</v>
      </c>
      <c r="D15" s="172">
        <v>6279959.7899999982</v>
      </c>
      <c r="E15" s="172">
        <v>1682989.5119999992</v>
      </c>
      <c r="F15" s="172">
        <v>162494773.06949997</v>
      </c>
      <c r="G15" s="172">
        <v>161093957.14469996</v>
      </c>
      <c r="H15" s="174">
        <f t="shared" si="0"/>
        <v>0.74546471800793579</v>
      </c>
    </row>
    <row r="16" spans="1:9">
      <c r="A16" s="114">
        <v>9</v>
      </c>
      <c r="B16" s="1" t="s">
        <v>58</v>
      </c>
      <c r="C16" s="172">
        <v>0</v>
      </c>
      <c r="D16" s="172">
        <v>0</v>
      </c>
      <c r="E16" s="172">
        <v>0</v>
      </c>
      <c r="F16" s="172">
        <v>0</v>
      </c>
      <c r="G16" s="172">
        <v>0</v>
      </c>
      <c r="H16" s="174" t="e">
        <f t="shared" si="0"/>
        <v>#DIV/0!</v>
      </c>
    </row>
    <row r="17" spans="1:8">
      <c r="A17" s="114">
        <v>10</v>
      </c>
      <c r="B17" s="1" t="s">
        <v>59</v>
      </c>
      <c r="C17" s="172">
        <v>31955073.980000008</v>
      </c>
      <c r="D17" s="172">
        <v>20859.14</v>
      </c>
      <c r="E17" s="172">
        <v>10429.57</v>
      </c>
      <c r="F17" s="172">
        <v>44683108.420000009</v>
      </c>
      <c r="G17" s="172">
        <v>44683108.420000009</v>
      </c>
      <c r="H17" s="174">
        <f t="shared" si="0"/>
        <v>1.3978540444422312</v>
      </c>
    </row>
    <row r="18" spans="1:8">
      <c r="A18" s="114">
        <v>11</v>
      </c>
      <c r="B18" s="1" t="s">
        <v>60</v>
      </c>
      <c r="C18" s="172">
        <v>0</v>
      </c>
      <c r="D18" s="172">
        <v>0</v>
      </c>
      <c r="E18" s="172">
        <v>0</v>
      </c>
      <c r="F18" s="172">
        <v>0</v>
      </c>
      <c r="G18" s="172">
        <v>0</v>
      </c>
      <c r="H18" s="174" t="e">
        <f t="shared" si="0"/>
        <v>#DIV/0!</v>
      </c>
    </row>
    <row r="19" spans="1:8">
      <c r="A19" s="114">
        <v>12</v>
      </c>
      <c r="B19" s="1" t="s">
        <v>61</v>
      </c>
      <c r="C19" s="172">
        <v>0</v>
      </c>
      <c r="D19" s="172">
        <v>0</v>
      </c>
      <c r="E19" s="172">
        <v>0</v>
      </c>
      <c r="F19" s="172">
        <v>0</v>
      </c>
      <c r="G19" s="172">
        <v>0</v>
      </c>
      <c r="H19" s="174" t="e">
        <f t="shared" si="0"/>
        <v>#DIV/0!</v>
      </c>
    </row>
    <row r="20" spans="1:8">
      <c r="A20" s="114">
        <v>13</v>
      </c>
      <c r="B20" s="1" t="s">
        <v>144</v>
      </c>
      <c r="C20" s="172">
        <v>0</v>
      </c>
      <c r="D20" s="172">
        <v>0</v>
      </c>
      <c r="E20" s="172">
        <v>0</v>
      </c>
      <c r="F20" s="172">
        <v>0</v>
      </c>
      <c r="G20" s="172">
        <v>0</v>
      </c>
      <c r="H20" s="174" t="e">
        <f t="shared" si="0"/>
        <v>#DIV/0!</v>
      </c>
    </row>
    <row r="21" spans="1:8">
      <c r="A21" s="114">
        <v>14</v>
      </c>
      <c r="B21" s="1" t="s">
        <v>63</v>
      </c>
      <c r="C21" s="172">
        <v>125215038.35000326</v>
      </c>
      <c r="D21" s="172">
        <v>174368.95999999996</v>
      </c>
      <c r="E21" s="172">
        <v>70700.835999999981</v>
      </c>
      <c r="F21" s="172">
        <v>112881059.43600325</v>
      </c>
      <c r="G21" s="172">
        <v>110969702.30600326</v>
      </c>
      <c r="H21" s="174">
        <f t="shared" si="0"/>
        <v>0.88573290964308438</v>
      </c>
    </row>
    <row r="22" spans="1:8" ht="13.5" thickBot="1">
      <c r="A22" s="117"/>
      <c r="B22" s="118" t="s">
        <v>64</v>
      </c>
      <c r="C22" s="173">
        <f>SUM(C8:C21)</f>
        <v>1080315839.4000032</v>
      </c>
      <c r="D22" s="173">
        <f>SUM(D8:D21)</f>
        <v>85307804.636698812</v>
      </c>
      <c r="E22" s="173">
        <f>SUM(E8:E21)</f>
        <v>24777157.625349406</v>
      </c>
      <c r="F22" s="173">
        <f>SUM(F8:F21)</f>
        <v>1006529850.6883647</v>
      </c>
      <c r="G22" s="173">
        <f>SUM(G8:G21)</f>
        <v>996423166.48941469</v>
      </c>
      <c r="H22" s="175">
        <f>G22/(C22+E22)</f>
        <v>0.90166453789097267</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167" bestFit="1" customWidth="1"/>
    <col min="2" max="2" width="104.140625" style="167" customWidth="1"/>
    <col min="3" max="11" width="12.85546875" style="167" customWidth="1"/>
    <col min="12" max="16384" width="9.140625" style="167"/>
  </cols>
  <sheetData>
    <row r="1" spans="1:11">
      <c r="A1" s="167" t="s">
        <v>30</v>
      </c>
      <c r="B1" s="3" t="str">
        <f>'Info '!C2</f>
        <v>JSC " Halyk Bank Georgia"</v>
      </c>
    </row>
    <row r="2" spans="1:11">
      <c r="A2" s="167" t="s">
        <v>31</v>
      </c>
      <c r="B2" s="715">
        <f>'1. key ratios '!B2</f>
        <v>45930</v>
      </c>
      <c r="C2" s="187"/>
      <c r="D2" s="187"/>
    </row>
    <row r="3" spans="1:11">
      <c r="B3" s="187"/>
      <c r="C3" s="187"/>
      <c r="D3" s="187"/>
    </row>
    <row r="4" spans="1:11" ht="13.5" thickBot="1">
      <c r="A4" s="167" t="s">
        <v>146</v>
      </c>
      <c r="B4" s="209" t="s">
        <v>240</v>
      </c>
      <c r="C4" s="187"/>
      <c r="D4" s="187"/>
    </row>
    <row r="5" spans="1:11" ht="30" customHeight="1">
      <c r="A5" s="789"/>
      <c r="B5" s="790"/>
      <c r="C5" s="791" t="s">
        <v>292</v>
      </c>
      <c r="D5" s="791"/>
      <c r="E5" s="791"/>
      <c r="F5" s="791" t="s">
        <v>293</v>
      </c>
      <c r="G5" s="791"/>
      <c r="H5" s="791"/>
      <c r="I5" s="791" t="s">
        <v>294</v>
      </c>
      <c r="J5" s="791"/>
      <c r="K5" s="792"/>
    </row>
    <row r="6" spans="1:11">
      <c r="A6" s="188"/>
      <c r="B6" s="189"/>
      <c r="C6" s="19" t="s">
        <v>32</v>
      </c>
      <c r="D6" s="19" t="s">
        <v>33</v>
      </c>
      <c r="E6" s="19" t="s">
        <v>34</v>
      </c>
      <c r="F6" s="19" t="s">
        <v>32</v>
      </c>
      <c r="G6" s="19" t="s">
        <v>33</v>
      </c>
      <c r="H6" s="19" t="s">
        <v>34</v>
      </c>
      <c r="I6" s="19" t="s">
        <v>32</v>
      </c>
      <c r="J6" s="19" t="s">
        <v>33</v>
      </c>
      <c r="K6" s="19" t="s">
        <v>34</v>
      </c>
    </row>
    <row r="7" spans="1:11">
      <c r="A7" s="190" t="s">
        <v>243</v>
      </c>
      <c r="B7" s="191"/>
      <c r="C7" s="191"/>
      <c r="D7" s="191"/>
      <c r="E7" s="191"/>
      <c r="F7" s="191"/>
      <c r="G7" s="191"/>
      <c r="H7" s="191"/>
      <c r="I7" s="191"/>
      <c r="J7" s="191"/>
      <c r="K7" s="192"/>
    </row>
    <row r="8" spans="1:11">
      <c r="A8" s="193">
        <v>1</v>
      </c>
      <c r="B8" s="194" t="s">
        <v>241</v>
      </c>
      <c r="C8" s="195"/>
      <c r="D8" s="658"/>
      <c r="E8" s="658"/>
      <c r="F8" s="659">
        <v>29344671.885023113</v>
      </c>
      <c r="G8" s="659">
        <v>87015198.943466857</v>
      </c>
      <c r="H8" s="659">
        <v>116359870.82848999</v>
      </c>
      <c r="I8" s="659">
        <v>14956943.672711864</v>
      </c>
      <c r="J8" s="659">
        <v>73093642.928474575</v>
      </c>
      <c r="K8" s="660">
        <v>88050586.601186439</v>
      </c>
    </row>
    <row r="9" spans="1:11">
      <c r="A9" s="190" t="s">
        <v>244</v>
      </c>
      <c r="B9" s="191"/>
      <c r="C9" s="661"/>
      <c r="D9" s="662"/>
      <c r="E9" s="662"/>
      <c r="F9" s="662"/>
      <c r="G9" s="662"/>
      <c r="H9" s="662"/>
      <c r="I9" s="662"/>
      <c r="J9" s="662"/>
      <c r="K9" s="663"/>
    </row>
    <row r="10" spans="1:11">
      <c r="A10" s="196">
        <v>2</v>
      </c>
      <c r="B10" s="197" t="s">
        <v>252</v>
      </c>
      <c r="C10" s="664">
        <v>15550669.705423713</v>
      </c>
      <c r="D10" s="665">
        <v>72958071.494169593</v>
      </c>
      <c r="E10" s="665">
        <v>88508741.199593186</v>
      </c>
      <c r="F10" s="665">
        <v>3638327.6345321983</v>
      </c>
      <c r="G10" s="665">
        <v>16774840.000061698</v>
      </c>
      <c r="H10" s="665">
        <v>20413167.634593897</v>
      </c>
      <c r="I10" s="665">
        <v>806721.09657627076</v>
      </c>
      <c r="J10" s="665">
        <v>3739334.4617101699</v>
      </c>
      <c r="K10" s="666">
        <v>4546055.5582864396</v>
      </c>
    </row>
    <row r="11" spans="1:11">
      <c r="A11" s="196">
        <v>3</v>
      </c>
      <c r="B11" s="197" t="s">
        <v>246</v>
      </c>
      <c r="C11" s="664">
        <v>112282164.67355928</v>
      </c>
      <c r="D11" s="665">
        <v>575891516.67731357</v>
      </c>
      <c r="E11" s="665">
        <v>688173681.35087287</v>
      </c>
      <c r="F11" s="665">
        <v>15031842.602177966</v>
      </c>
      <c r="G11" s="665">
        <v>27404477.850538131</v>
      </c>
      <c r="H11" s="665">
        <v>42436320.452716097</v>
      </c>
      <c r="I11" s="665">
        <v>14183220.675788138</v>
      </c>
      <c r="J11" s="665">
        <v>31644588.208152536</v>
      </c>
      <c r="K11" s="666">
        <v>45827808.883940667</v>
      </c>
    </row>
    <row r="12" spans="1:11">
      <c r="A12" s="196">
        <v>4</v>
      </c>
      <c r="B12" s="197" t="s">
        <v>247</v>
      </c>
      <c r="C12" s="664">
        <v>0</v>
      </c>
      <c r="D12" s="665">
        <v>0</v>
      </c>
      <c r="E12" s="665">
        <v>0</v>
      </c>
      <c r="F12" s="665">
        <v>0</v>
      </c>
      <c r="G12" s="665">
        <v>0</v>
      </c>
      <c r="H12" s="665">
        <v>0</v>
      </c>
      <c r="I12" s="665">
        <v>0</v>
      </c>
      <c r="J12" s="665">
        <v>0</v>
      </c>
      <c r="K12" s="666">
        <v>0</v>
      </c>
    </row>
    <row r="13" spans="1:11">
      <c r="A13" s="196">
        <v>5</v>
      </c>
      <c r="B13" s="197" t="s">
        <v>255</v>
      </c>
      <c r="C13" s="664">
        <v>34148309.270338982</v>
      </c>
      <c r="D13" s="665">
        <v>55454893.688644066</v>
      </c>
      <c r="E13" s="665">
        <v>89603202.958983049</v>
      </c>
      <c r="F13" s="665">
        <v>7289752.7345940657</v>
      </c>
      <c r="G13" s="665">
        <v>25694939.083222032</v>
      </c>
      <c r="H13" s="665">
        <v>32984691.817816097</v>
      </c>
      <c r="I13" s="665">
        <v>1830470.3449322034</v>
      </c>
      <c r="J13" s="665">
        <v>4262377.7987711858</v>
      </c>
      <c r="K13" s="666">
        <v>6092848.143703389</v>
      </c>
    </row>
    <row r="14" spans="1:11">
      <c r="A14" s="196">
        <v>6</v>
      </c>
      <c r="B14" s="197" t="s">
        <v>287</v>
      </c>
      <c r="C14" s="664">
        <v>0</v>
      </c>
      <c r="D14" s="665">
        <v>0</v>
      </c>
      <c r="E14" s="665">
        <v>0</v>
      </c>
      <c r="F14" s="665">
        <v>0</v>
      </c>
      <c r="G14" s="665">
        <v>0</v>
      </c>
      <c r="H14" s="665">
        <v>0</v>
      </c>
      <c r="I14" s="665">
        <v>0</v>
      </c>
      <c r="J14" s="665">
        <v>0</v>
      </c>
      <c r="K14" s="666">
        <v>0</v>
      </c>
    </row>
    <row r="15" spans="1:11">
      <c r="A15" s="196">
        <v>7</v>
      </c>
      <c r="B15" s="197" t="s">
        <v>288</v>
      </c>
      <c r="C15" s="664">
        <v>5351389.7855932182</v>
      </c>
      <c r="D15" s="665">
        <v>6037997.6162711838</v>
      </c>
      <c r="E15" s="665">
        <v>11389387.401864406</v>
      </c>
      <c r="F15" s="665">
        <v>374515.16389830527</v>
      </c>
      <c r="G15" s="665">
        <v>1557732.4235593223</v>
      </c>
      <c r="H15" s="665">
        <v>1932247.5874576275</v>
      </c>
      <c r="I15" s="665">
        <v>716229.01525423722</v>
      </c>
      <c r="J15" s="665">
        <v>11332398.315762714</v>
      </c>
      <c r="K15" s="666">
        <v>12048627.33101695</v>
      </c>
    </row>
    <row r="16" spans="1:11">
      <c r="A16" s="196">
        <v>8</v>
      </c>
      <c r="B16" s="198" t="s">
        <v>248</v>
      </c>
      <c r="C16" s="664">
        <v>167332533.43491518</v>
      </c>
      <c r="D16" s="665">
        <v>710342479.47639835</v>
      </c>
      <c r="E16" s="665">
        <v>877675012.91131353</v>
      </c>
      <c r="F16" s="665">
        <v>26334438.135202534</v>
      </c>
      <c r="G16" s="665">
        <v>71431989.35738118</v>
      </c>
      <c r="H16" s="665">
        <v>97766427.492583722</v>
      </c>
      <c r="I16" s="665">
        <v>17536641.132550851</v>
      </c>
      <c r="J16" s="665">
        <v>50978698.784396604</v>
      </c>
      <c r="K16" s="666">
        <v>68515339.916947454</v>
      </c>
    </row>
    <row r="17" spans="1:11">
      <c r="A17" s="190" t="s">
        <v>245</v>
      </c>
      <c r="B17" s="191"/>
      <c r="C17" s="662">
        <v>0</v>
      </c>
      <c r="D17" s="662">
        <v>0</v>
      </c>
      <c r="E17" s="662">
        <v>0</v>
      </c>
      <c r="F17" s="662">
        <v>0</v>
      </c>
      <c r="G17" s="662">
        <v>0</v>
      </c>
      <c r="H17" s="662">
        <v>0</v>
      </c>
      <c r="I17" s="662">
        <v>0</v>
      </c>
      <c r="J17" s="662">
        <v>0</v>
      </c>
      <c r="K17" s="663">
        <v>0</v>
      </c>
    </row>
    <row r="18" spans="1:11">
      <c r="A18" s="196">
        <v>9</v>
      </c>
      <c r="B18" s="197" t="s">
        <v>251</v>
      </c>
      <c r="C18" s="664">
        <v>0</v>
      </c>
      <c r="D18" s="665">
        <v>0</v>
      </c>
      <c r="E18" s="665">
        <v>0</v>
      </c>
      <c r="F18" s="665">
        <v>0</v>
      </c>
      <c r="G18" s="665">
        <v>0</v>
      </c>
      <c r="H18" s="665">
        <v>0</v>
      </c>
      <c r="I18" s="665">
        <v>0</v>
      </c>
      <c r="J18" s="665">
        <v>0</v>
      </c>
      <c r="K18" s="666">
        <v>0</v>
      </c>
    </row>
    <row r="19" spans="1:11">
      <c r="A19" s="196">
        <v>10</v>
      </c>
      <c r="B19" s="197" t="s">
        <v>289</v>
      </c>
      <c r="C19" s="664">
        <v>320547745.602736</v>
      </c>
      <c r="D19" s="665">
        <v>522768987.3654505</v>
      </c>
      <c r="E19" s="665">
        <v>843316732.96818662</v>
      </c>
      <c r="F19" s="665">
        <v>6944565.6275758762</v>
      </c>
      <c r="G19" s="665">
        <v>4318937.7591150198</v>
      </c>
      <c r="H19" s="665">
        <v>11263503.386690896</v>
      </c>
      <c r="I19" s="665">
        <v>9882914.3334384374</v>
      </c>
      <c r="J19" s="665">
        <v>38432312.424792871</v>
      </c>
      <c r="K19" s="666">
        <v>48315226.758231312</v>
      </c>
    </row>
    <row r="20" spans="1:11">
      <c r="A20" s="196">
        <v>11</v>
      </c>
      <c r="B20" s="197" t="s">
        <v>250</v>
      </c>
      <c r="C20" s="664">
        <v>1642707.2011864381</v>
      </c>
      <c r="D20" s="665">
        <v>831086.51932203432</v>
      </c>
      <c r="E20" s="665">
        <v>2473793.7205084721</v>
      </c>
      <c r="F20" s="665">
        <v>552341.76440677908</v>
      </c>
      <c r="G20" s="665">
        <v>0</v>
      </c>
      <c r="H20" s="665">
        <v>552341.76440677908</v>
      </c>
      <c r="I20" s="665">
        <v>6244268.1662711855</v>
      </c>
      <c r="J20" s="665">
        <v>0</v>
      </c>
      <c r="K20" s="666">
        <v>6244268.1662711855</v>
      </c>
    </row>
    <row r="21" spans="1:11" ht="13.5" thickBot="1">
      <c r="A21" s="199">
        <v>12</v>
      </c>
      <c r="B21" s="200" t="s">
        <v>249</v>
      </c>
      <c r="C21" s="667">
        <v>322190452.80392241</v>
      </c>
      <c r="D21" s="668">
        <v>523600073.88477254</v>
      </c>
      <c r="E21" s="667">
        <v>845790526.68869507</v>
      </c>
      <c r="F21" s="668">
        <v>7496907.391982655</v>
      </c>
      <c r="G21" s="668">
        <v>4318937.7591150198</v>
      </c>
      <c r="H21" s="668">
        <v>11815845.151097676</v>
      </c>
      <c r="I21" s="668">
        <v>16127182.499709623</v>
      </c>
      <c r="J21" s="668">
        <v>38432312.424792871</v>
      </c>
      <c r="K21" s="669">
        <v>54559494.924502499</v>
      </c>
    </row>
    <row r="22" spans="1:11" ht="38.25" customHeight="1" thickBot="1">
      <c r="A22" s="201"/>
      <c r="B22" s="202"/>
      <c r="C22" s="202"/>
      <c r="D22" s="202"/>
      <c r="E22" s="202"/>
      <c r="F22" s="793" t="s">
        <v>291</v>
      </c>
      <c r="G22" s="794"/>
      <c r="H22" s="794"/>
      <c r="I22" s="793" t="s">
        <v>256</v>
      </c>
      <c r="J22" s="794"/>
      <c r="K22" s="795"/>
    </row>
    <row r="23" spans="1:11">
      <c r="A23" s="203">
        <v>13</v>
      </c>
      <c r="B23" s="204" t="s">
        <v>241</v>
      </c>
      <c r="C23" s="670"/>
      <c r="D23" s="670"/>
      <c r="E23" s="670"/>
      <c r="F23" s="671">
        <v>29344671.885023113</v>
      </c>
      <c r="G23" s="671">
        <v>87015198.943466857</v>
      </c>
      <c r="H23" s="671">
        <v>116359870.82848999</v>
      </c>
      <c r="I23" s="671">
        <v>14956943.672711864</v>
      </c>
      <c r="J23" s="671">
        <v>73093642.928474575</v>
      </c>
      <c r="K23" s="672">
        <v>88050586.601186439</v>
      </c>
    </row>
    <row r="24" spans="1:11" ht="13.5" thickBot="1">
      <c r="A24" s="205">
        <v>14</v>
      </c>
      <c r="B24" s="206" t="s">
        <v>253</v>
      </c>
      <c r="C24" s="653"/>
      <c r="D24" s="654"/>
      <c r="E24" s="655"/>
      <c r="F24" s="673">
        <v>18837530.743219879</v>
      </c>
      <c r="G24" s="673">
        <v>67113051.598266155</v>
      </c>
      <c r="H24" s="673">
        <v>85950582.341486052</v>
      </c>
      <c r="I24" s="673">
        <v>4384160.2831377126</v>
      </c>
      <c r="J24" s="673">
        <v>12744674.696099151</v>
      </c>
      <c r="K24" s="674">
        <v>17128834.979236864</v>
      </c>
    </row>
    <row r="25" spans="1:11" ht="13.5" thickBot="1">
      <c r="A25" s="207">
        <v>15</v>
      </c>
      <c r="B25" s="208" t="s">
        <v>254</v>
      </c>
      <c r="C25" s="675"/>
      <c r="D25" s="675"/>
      <c r="E25" s="675"/>
      <c r="F25" s="676">
        <v>1.5577769870706133</v>
      </c>
      <c r="G25" s="676">
        <v>1.2965466011638618</v>
      </c>
      <c r="H25" s="676">
        <v>1.3537996795203351</v>
      </c>
      <c r="I25" s="676">
        <v>3.4115868733720851</v>
      </c>
      <c r="J25" s="676">
        <v>5.735230178205085</v>
      </c>
      <c r="K25" s="677">
        <v>5.1404889303866321</v>
      </c>
    </row>
    <row r="27" spans="1:11" ht="25.5">
      <c r="B27" s="186"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2.5703125" style="4" bestFit="1" customWidth="1"/>
    <col min="4" max="4" width="14.140625" style="4" customWidth="1"/>
    <col min="5" max="5" width="18.140625" style="4" bestFit="1" customWidth="1"/>
    <col min="6" max="13" width="12.85546875" style="4" customWidth="1"/>
    <col min="14" max="14" width="13.42578125" style="4" customWidth="1"/>
    <col min="15" max="15" width="12.28515625" style="17" bestFit="1" customWidth="1"/>
    <col min="16" max="16" width="13.7109375" style="17" customWidth="1"/>
    <col min="17" max="17" width="27" style="17" customWidth="1"/>
    <col min="18" max="16384" width="9.140625" style="17"/>
  </cols>
  <sheetData>
    <row r="1" spans="1:17" ht="15">
      <c r="A1" s="572" t="s">
        <v>717</v>
      </c>
      <c r="B1" s="523" t="str">
        <f>'Info '!C2</f>
        <v>JSC " Halyk Bank Georgia"</v>
      </c>
      <c r="C1" s="523"/>
      <c r="D1" s="523"/>
      <c r="E1" s="523"/>
      <c r="F1" s="523"/>
      <c r="G1" s="523"/>
      <c r="H1" s="523"/>
      <c r="I1" s="523"/>
      <c r="J1" s="523"/>
      <c r="K1" s="523"/>
      <c r="L1" s="523"/>
      <c r="M1" s="523"/>
      <c r="N1" s="523"/>
      <c r="O1" s="165"/>
      <c r="P1" s="165"/>
      <c r="Q1" s="165"/>
    </row>
    <row r="2" spans="1:17" ht="14.25" customHeight="1">
      <c r="A2" s="523" t="s">
        <v>718</v>
      </c>
      <c r="B2" s="719">
        <f>'1. key ratios '!B2</f>
        <v>45930</v>
      </c>
      <c r="C2" s="523"/>
      <c r="D2" s="523"/>
      <c r="E2" s="523"/>
      <c r="F2" s="523"/>
      <c r="G2" s="523"/>
      <c r="H2" s="523"/>
      <c r="I2" s="523"/>
      <c r="J2" s="523"/>
      <c r="K2" s="523"/>
      <c r="L2" s="523"/>
      <c r="M2" s="523"/>
      <c r="N2" s="523"/>
      <c r="O2" s="165"/>
      <c r="P2" s="165"/>
      <c r="Q2" s="165"/>
    </row>
    <row r="3" spans="1:17" ht="14.25" customHeight="1">
      <c r="A3" s="523"/>
      <c r="B3" s="165"/>
      <c r="C3" s="165"/>
      <c r="D3" s="165"/>
      <c r="E3" s="165"/>
      <c r="F3" s="165"/>
      <c r="G3" s="165"/>
      <c r="H3" s="165"/>
      <c r="I3" s="165"/>
      <c r="J3" s="165"/>
      <c r="K3" s="165"/>
      <c r="L3" s="165"/>
      <c r="M3" s="165"/>
      <c r="N3" s="165"/>
      <c r="O3" s="165"/>
      <c r="P3" s="165"/>
      <c r="Q3" s="165"/>
    </row>
    <row r="4" spans="1:17" ht="15">
      <c r="A4" s="523"/>
      <c r="B4" s="573" t="s">
        <v>719</v>
      </c>
      <c r="C4" s="165"/>
      <c r="D4" s="165"/>
      <c r="E4" s="165"/>
      <c r="F4" s="165"/>
      <c r="G4" s="165"/>
      <c r="H4" s="165"/>
      <c r="I4" s="165"/>
      <c r="J4" s="165"/>
      <c r="K4" s="165"/>
      <c r="L4" s="165"/>
      <c r="M4" s="165"/>
      <c r="N4" s="165"/>
      <c r="O4" s="165"/>
      <c r="P4" s="165"/>
      <c r="Q4" s="165"/>
    </row>
    <row r="5" spans="1:17" ht="60">
      <c r="A5" s="523"/>
      <c r="B5" s="574" t="s">
        <v>720</v>
      </c>
      <c r="C5" s="575" t="s">
        <v>721</v>
      </c>
      <c r="D5" s="575" t="s">
        <v>722</v>
      </c>
      <c r="E5" s="575" t="s">
        <v>723</v>
      </c>
      <c r="F5" s="575" t="s">
        <v>724</v>
      </c>
      <c r="G5" s="575" t="s">
        <v>725</v>
      </c>
      <c r="H5" s="575" t="s">
        <v>726</v>
      </c>
      <c r="I5" s="576" t="s">
        <v>727</v>
      </c>
      <c r="J5" s="577">
        <v>0.02</v>
      </c>
      <c r="K5" s="577">
        <v>0.2</v>
      </c>
      <c r="L5" s="577">
        <v>0.35</v>
      </c>
      <c r="M5" s="577">
        <v>0.5</v>
      </c>
      <c r="N5" s="577">
        <v>0.75</v>
      </c>
      <c r="O5" s="577">
        <v>1</v>
      </c>
      <c r="P5" s="577">
        <v>1.5</v>
      </c>
      <c r="Q5" s="578" t="s">
        <v>728</v>
      </c>
    </row>
    <row r="6" spans="1:17" ht="15.75">
      <c r="A6" s="523"/>
      <c r="B6" s="579"/>
      <c r="C6" s="580">
        <f>IF(C7&gt;0,C7,IF(C8&gt;0,C8,IF(C9&gt;0,C9,0)))</f>
        <v>0</v>
      </c>
      <c r="D6" s="580">
        <f>IF(D7&gt;0,D7,IF(D8&gt;0,D8,IF(D9&gt;0,D9,0)))</f>
        <v>0</v>
      </c>
      <c r="E6" s="580">
        <f>IF(E7&gt;0,E7,IF(E8&gt;0,E8,IF(E9&gt;0,E9,0)))</f>
        <v>0</v>
      </c>
      <c r="F6" s="580">
        <f>IF(F7&gt;0,F7,IF(F8&gt;0,F8,IF(F9&gt;0,F9,0)))</f>
        <v>0</v>
      </c>
      <c r="G6" s="580">
        <f>IF(G7&gt;0,G7,IF(G8&gt;0,G8,IF(G9&gt;0,G9,0)))</f>
        <v>0</v>
      </c>
      <c r="H6" s="580"/>
      <c r="I6" s="580">
        <f t="shared" ref="I6:Q6" si="0">IF(I7&gt;0,I7,IF(I8&gt;0,I8,IF(I9&gt;0,I9,0)))</f>
        <v>0</v>
      </c>
      <c r="J6" s="580">
        <f t="shared" si="0"/>
        <v>0</v>
      </c>
      <c r="K6" s="580">
        <f t="shared" si="0"/>
        <v>0</v>
      </c>
      <c r="L6" s="580">
        <f t="shared" si="0"/>
        <v>0</v>
      </c>
      <c r="M6" s="580">
        <f t="shared" si="0"/>
        <v>0</v>
      </c>
      <c r="N6" s="580">
        <f t="shared" si="0"/>
        <v>0</v>
      </c>
      <c r="O6" s="580">
        <f t="shared" si="0"/>
        <v>0</v>
      </c>
      <c r="P6" s="580">
        <f t="shared" si="0"/>
        <v>0</v>
      </c>
      <c r="Q6" s="580">
        <f t="shared" si="0"/>
        <v>0</v>
      </c>
    </row>
    <row r="7" spans="1:17" ht="15.75">
      <c r="A7" s="523"/>
      <c r="B7" s="581" t="s">
        <v>729</v>
      </c>
      <c r="C7" s="580">
        <f>C11+C15+C19+C23+C27+C31</f>
        <v>0</v>
      </c>
      <c r="D7" s="580">
        <f t="shared" ref="D7:E7" si="1">D11+D15+D19+D23+D27+D31</f>
        <v>0</v>
      </c>
      <c r="E7" s="580">
        <f t="shared" si="1"/>
        <v>0</v>
      </c>
      <c r="F7" s="580">
        <f t="shared" ref="F7:G9" si="2">F11+F15+F19+F23+F27+F31</f>
        <v>0</v>
      </c>
      <c r="G7" s="580">
        <f t="shared" si="2"/>
        <v>0</v>
      </c>
      <c r="H7" s="582">
        <v>1.4</v>
      </c>
      <c r="I7" s="583">
        <f t="shared" ref="I7:I33" si="3">(F7+G7)*H7</f>
        <v>0</v>
      </c>
      <c r="J7" s="580">
        <f>J11+J15+J19+J23+J27+J31</f>
        <v>0</v>
      </c>
      <c r="K7" s="580">
        <f t="shared" ref="J7:Q9" si="4">K11+K15+K19+K23+K27+K31</f>
        <v>0</v>
      </c>
      <c r="L7" s="580">
        <f t="shared" si="4"/>
        <v>0</v>
      </c>
      <c r="M7" s="580">
        <f t="shared" si="4"/>
        <v>0</v>
      </c>
      <c r="N7" s="580">
        <f t="shared" si="4"/>
        <v>0</v>
      </c>
      <c r="O7" s="580">
        <f t="shared" si="4"/>
        <v>0</v>
      </c>
      <c r="P7" s="580">
        <f t="shared" si="4"/>
        <v>0</v>
      </c>
      <c r="Q7" s="580">
        <f>Q11+Q15+Q19+Q23+Q27+Q31</f>
        <v>0</v>
      </c>
    </row>
    <row r="8" spans="1:17" ht="15.75">
      <c r="A8" s="523"/>
      <c r="B8" s="581" t="s">
        <v>730</v>
      </c>
      <c r="C8" s="580">
        <f>C12+C16+C20+C24+C28+C32</f>
        <v>0</v>
      </c>
      <c r="D8" s="580">
        <f t="shared" ref="D8:E8" si="5">D12+D16+D20+D24+D28+D32</f>
        <v>0</v>
      </c>
      <c r="E8" s="580">
        <f t="shared" si="5"/>
        <v>0</v>
      </c>
      <c r="F8" s="580">
        <f t="shared" si="2"/>
        <v>0</v>
      </c>
      <c r="G8" s="580">
        <f t="shared" si="2"/>
        <v>0</v>
      </c>
      <c r="H8" s="582">
        <v>1.4</v>
      </c>
      <c r="I8" s="583">
        <f t="shared" si="3"/>
        <v>0</v>
      </c>
      <c r="J8" s="580">
        <f t="shared" si="4"/>
        <v>0</v>
      </c>
      <c r="K8" s="580">
        <f t="shared" si="4"/>
        <v>0</v>
      </c>
      <c r="L8" s="580">
        <f t="shared" si="4"/>
        <v>0</v>
      </c>
      <c r="M8" s="580">
        <f t="shared" si="4"/>
        <v>0</v>
      </c>
      <c r="N8" s="580">
        <f t="shared" si="4"/>
        <v>0</v>
      </c>
      <c r="O8" s="580">
        <f t="shared" si="4"/>
        <v>0</v>
      </c>
      <c r="P8" s="580">
        <f t="shared" si="4"/>
        <v>0</v>
      </c>
      <c r="Q8" s="580">
        <f>Q12+Q16+Q20+Q24+Q28+Q32</f>
        <v>0</v>
      </c>
    </row>
    <row r="9" spans="1:17" ht="15.75">
      <c r="A9" s="523"/>
      <c r="B9" s="581" t="s">
        <v>737</v>
      </c>
      <c r="C9" s="580">
        <f>C13+C17+C21+C25+C29+C33</f>
        <v>0</v>
      </c>
      <c r="D9" s="580">
        <f t="shared" ref="D9:E9" si="6">D13+D17+D21+D25+D29+D33</f>
        <v>0</v>
      </c>
      <c r="E9" s="580">
        <f t="shared" si="6"/>
        <v>0</v>
      </c>
      <c r="F9" s="580">
        <f t="shared" si="2"/>
        <v>0</v>
      </c>
      <c r="G9" s="580">
        <f t="shared" si="2"/>
        <v>0</v>
      </c>
      <c r="H9" s="582">
        <v>1.4</v>
      </c>
      <c r="I9" s="583">
        <f t="shared" si="3"/>
        <v>0</v>
      </c>
      <c r="J9" s="580">
        <f t="shared" si="4"/>
        <v>0</v>
      </c>
      <c r="K9" s="580">
        <f t="shared" si="4"/>
        <v>0</v>
      </c>
      <c r="L9" s="580">
        <f t="shared" si="4"/>
        <v>0</v>
      </c>
      <c r="M9" s="580">
        <f t="shared" si="4"/>
        <v>0</v>
      </c>
      <c r="N9" s="580">
        <f t="shared" si="4"/>
        <v>0</v>
      </c>
      <c r="O9" s="580">
        <f t="shared" si="4"/>
        <v>0</v>
      </c>
      <c r="P9" s="580">
        <f t="shared" si="4"/>
        <v>0</v>
      </c>
      <c r="Q9" s="580">
        <f t="shared" si="4"/>
        <v>0</v>
      </c>
    </row>
    <row r="10" spans="1:17" ht="15.75">
      <c r="A10" s="523"/>
      <c r="B10" s="584" t="s">
        <v>731</v>
      </c>
      <c r="C10" s="585">
        <v>0</v>
      </c>
      <c r="D10" s="585">
        <v>0</v>
      </c>
      <c r="E10" s="585">
        <v>0</v>
      </c>
      <c r="F10" s="585">
        <v>0</v>
      </c>
      <c r="G10" s="585">
        <v>0</v>
      </c>
      <c r="H10" s="582">
        <v>1.4</v>
      </c>
      <c r="I10" s="583">
        <f t="shared" si="3"/>
        <v>0</v>
      </c>
      <c r="J10" s="657">
        <v>0</v>
      </c>
      <c r="K10" s="657">
        <v>0</v>
      </c>
      <c r="L10" s="657">
        <v>0</v>
      </c>
      <c r="M10" s="657">
        <v>0</v>
      </c>
      <c r="N10" s="657">
        <v>0</v>
      </c>
      <c r="O10" s="657">
        <v>0</v>
      </c>
      <c r="P10" s="657">
        <v>0</v>
      </c>
      <c r="Q10" s="580">
        <f>SUM(Q11:Q13)</f>
        <v>0</v>
      </c>
    </row>
    <row r="11" spans="1:17" ht="15.75">
      <c r="A11" s="523"/>
      <c r="B11" s="586" t="s">
        <v>729</v>
      </c>
      <c r="C11" s="585">
        <v>0</v>
      </c>
      <c r="D11" s="585">
        <v>0</v>
      </c>
      <c r="E11" s="585">
        <v>0</v>
      </c>
      <c r="F11" s="585">
        <v>0</v>
      </c>
      <c r="G11" s="585">
        <v>0</v>
      </c>
      <c r="H11" s="582">
        <v>1.4</v>
      </c>
      <c r="I11" s="583">
        <f t="shared" si="3"/>
        <v>0</v>
      </c>
      <c r="J11" s="657">
        <v>0</v>
      </c>
      <c r="K11" s="657">
        <v>0</v>
      </c>
      <c r="L11" s="657">
        <v>0</v>
      </c>
      <c r="M11" s="657">
        <v>0</v>
      </c>
      <c r="N11" s="657">
        <v>0</v>
      </c>
      <c r="O11" s="657">
        <v>0</v>
      </c>
      <c r="P11" s="657">
        <v>0</v>
      </c>
      <c r="Q11" s="580">
        <f>SUMPRODUCT($J$5:$P$5,J11:P11)</f>
        <v>0</v>
      </c>
    </row>
    <row r="12" spans="1:17" ht="15.75">
      <c r="A12" s="523"/>
      <c r="B12" s="586" t="s">
        <v>730</v>
      </c>
      <c r="C12" s="585">
        <v>0</v>
      </c>
      <c r="D12" s="585">
        <v>0</v>
      </c>
      <c r="E12" s="585">
        <v>0</v>
      </c>
      <c r="F12" s="585">
        <v>0</v>
      </c>
      <c r="G12" s="585">
        <v>0</v>
      </c>
      <c r="H12" s="582">
        <v>1.4</v>
      </c>
      <c r="I12" s="583">
        <f t="shared" si="3"/>
        <v>0</v>
      </c>
      <c r="J12" s="657">
        <v>0</v>
      </c>
      <c r="K12" s="657">
        <v>0</v>
      </c>
      <c r="L12" s="657">
        <v>0</v>
      </c>
      <c r="M12" s="657">
        <v>0</v>
      </c>
      <c r="N12" s="657">
        <v>0</v>
      </c>
      <c r="O12" s="657">
        <v>0</v>
      </c>
      <c r="P12" s="657">
        <v>0</v>
      </c>
      <c r="Q12" s="580">
        <f t="shared" ref="Q12:Q13" si="7">SUMPRODUCT($J$5:$P$5,J12:P12)</f>
        <v>0</v>
      </c>
    </row>
    <row r="13" spans="1:17" ht="15.75">
      <c r="A13" s="523"/>
      <c r="B13" s="586" t="s">
        <v>737</v>
      </c>
      <c r="C13" s="585">
        <v>0</v>
      </c>
      <c r="D13" s="585">
        <v>0</v>
      </c>
      <c r="E13" s="585">
        <v>0</v>
      </c>
      <c r="F13" s="585">
        <v>0</v>
      </c>
      <c r="G13" s="585">
        <v>0</v>
      </c>
      <c r="H13" s="582">
        <v>1.4</v>
      </c>
      <c r="I13" s="583">
        <f t="shared" si="3"/>
        <v>0</v>
      </c>
      <c r="J13" s="657">
        <v>0</v>
      </c>
      <c r="K13" s="657">
        <v>0</v>
      </c>
      <c r="L13" s="657">
        <v>0</v>
      </c>
      <c r="M13" s="657">
        <v>0</v>
      </c>
      <c r="N13" s="657">
        <v>0</v>
      </c>
      <c r="O13" s="657">
        <v>0</v>
      </c>
      <c r="P13" s="657">
        <v>0</v>
      </c>
      <c r="Q13" s="580">
        <f t="shared" si="7"/>
        <v>0</v>
      </c>
    </row>
    <row r="14" spans="1:17" ht="15.75">
      <c r="A14" s="523"/>
      <c r="B14" s="584" t="s">
        <v>732</v>
      </c>
      <c r="C14" s="585">
        <v>0</v>
      </c>
      <c r="D14" s="585">
        <v>0</v>
      </c>
      <c r="E14" s="585">
        <v>0</v>
      </c>
      <c r="F14" s="585">
        <v>0</v>
      </c>
      <c r="G14" s="585">
        <v>0</v>
      </c>
      <c r="H14" s="582">
        <v>1.4</v>
      </c>
      <c r="I14" s="583">
        <f t="shared" si="3"/>
        <v>0</v>
      </c>
      <c r="J14" s="657">
        <v>0</v>
      </c>
      <c r="K14" s="657">
        <v>0</v>
      </c>
      <c r="L14" s="657">
        <v>0</v>
      </c>
      <c r="M14" s="657">
        <v>0</v>
      </c>
      <c r="N14" s="657">
        <v>0</v>
      </c>
      <c r="O14" s="657">
        <v>0</v>
      </c>
      <c r="P14" s="657">
        <v>0</v>
      </c>
      <c r="Q14" s="580">
        <f>SUM(Q15:Q17)</f>
        <v>0</v>
      </c>
    </row>
    <row r="15" spans="1:17" ht="15.75">
      <c r="A15" s="523"/>
      <c r="B15" s="586" t="s">
        <v>729</v>
      </c>
      <c r="C15" s="585">
        <v>0</v>
      </c>
      <c r="D15" s="585">
        <v>0</v>
      </c>
      <c r="E15" s="585">
        <v>0</v>
      </c>
      <c r="F15" s="585">
        <v>0</v>
      </c>
      <c r="G15" s="585">
        <v>0</v>
      </c>
      <c r="H15" s="582">
        <v>1.4</v>
      </c>
      <c r="I15" s="583">
        <f t="shared" si="3"/>
        <v>0</v>
      </c>
      <c r="J15" s="657">
        <v>0</v>
      </c>
      <c r="K15" s="657">
        <v>0</v>
      </c>
      <c r="L15" s="657">
        <v>0</v>
      </c>
      <c r="M15" s="657">
        <v>0</v>
      </c>
      <c r="N15" s="657">
        <v>0</v>
      </c>
      <c r="O15" s="657">
        <v>0</v>
      </c>
      <c r="P15" s="657">
        <v>0</v>
      </c>
      <c r="Q15" s="580">
        <f>SUMPRODUCT($J$5:$P$5,J15:P15)</f>
        <v>0</v>
      </c>
    </row>
    <row r="16" spans="1:17" ht="15.75">
      <c r="A16" s="523"/>
      <c r="B16" s="586" t="s">
        <v>730</v>
      </c>
      <c r="C16" s="585">
        <v>0</v>
      </c>
      <c r="D16" s="585">
        <v>0</v>
      </c>
      <c r="E16" s="585">
        <v>0</v>
      </c>
      <c r="F16" s="585">
        <v>0</v>
      </c>
      <c r="G16" s="585">
        <v>0</v>
      </c>
      <c r="H16" s="582">
        <v>1.4</v>
      </c>
      <c r="I16" s="583">
        <f t="shared" si="3"/>
        <v>0</v>
      </c>
      <c r="J16" s="657">
        <v>0</v>
      </c>
      <c r="K16" s="657">
        <v>0</v>
      </c>
      <c r="L16" s="657">
        <v>0</v>
      </c>
      <c r="M16" s="657">
        <v>0</v>
      </c>
      <c r="N16" s="657">
        <v>0</v>
      </c>
      <c r="O16" s="657">
        <v>0</v>
      </c>
      <c r="P16" s="657">
        <v>0</v>
      </c>
      <c r="Q16" s="580">
        <f t="shared" ref="Q16:Q17" si="8">SUMPRODUCT($J$5:$P$5,J16:P16)</f>
        <v>0</v>
      </c>
    </row>
    <row r="17" spans="1:17" ht="15.75">
      <c r="A17" s="523"/>
      <c r="B17" s="586" t="s">
        <v>737</v>
      </c>
      <c r="C17" s="585">
        <v>0</v>
      </c>
      <c r="D17" s="585">
        <v>0</v>
      </c>
      <c r="E17" s="585">
        <v>0</v>
      </c>
      <c r="F17" s="585">
        <v>0</v>
      </c>
      <c r="G17" s="585">
        <v>0</v>
      </c>
      <c r="H17" s="582">
        <v>1.4</v>
      </c>
      <c r="I17" s="583">
        <f t="shared" si="3"/>
        <v>0</v>
      </c>
      <c r="J17" s="657">
        <v>0</v>
      </c>
      <c r="K17" s="657">
        <v>0</v>
      </c>
      <c r="L17" s="657">
        <v>0</v>
      </c>
      <c r="M17" s="657">
        <v>0</v>
      </c>
      <c r="N17" s="657">
        <v>0</v>
      </c>
      <c r="O17" s="657">
        <v>0</v>
      </c>
      <c r="P17" s="657">
        <v>0</v>
      </c>
      <c r="Q17" s="580">
        <f t="shared" si="8"/>
        <v>0</v>
      </c>
    </row>
    <row r="18" spans="1:17" ht="15.75">
      <c r="A18" s="523"/>
      <c r="B18" s="584" t="s">
        <v>733</v>
      </c>
      <c r="C18" s="585">
        <v>0</v>
      </c>
      <c r="D18" s="585">
        <v>0</v>
      </c>
      <c r="E18" s="585">
        <v>0</v>
      </c>
      <c r="F18" s="585">
        <v>0</v>
      </c>
      <c r="G18" s="585">
        <v>0</v>
      </c>
      <c r="H18" s="582">
        <v>1.4</v>
      </c>
      <c r="I18" s="583">
        <f t="shared" si="3"/>
        <v>0</v>
      </c>
      <c r="J18" s="657">
        <v>0</v>
      </c>
      <c r="K18" s="657">
        <v>0</v>
      </c>
      <c r="L18" s="657">
        <v>0</v>
      </c>
      <c r="M18" s="657">
        <v>0</v>
      </c>
      <c r="N18" s="657">
        <v>0</v>
      </c>
      <c r="O18" s="657">
        <v>0</v>
      </c>
      <c r="P18" s="657">
        <v>0</v>
      </c>
      <c r="Q18" s="580">
        <f>SUM(Q19:Q21)</f>
        <v>0</v>
      </c>
    </row>
    <row r="19" spans="1:17" ht="15.75">
      <c r="A19" s="523"/>
      <c r="B19" s="586" t="s">
        <v>729</v>
      </c>
      <c r="C19" s="585">
        <v>0</v>
      </c>
      <c r="D19" s="585">
        <v>0</v>
      </c>
      <c r="E19" s="585">
        <v>0</v>
      </c>
      <c r="F19" s="585">
        <v>0</v>
      </c>
      <c r="G19" s="585">
        <v>0</v>
      </c>
      <c r="H19" s="582">
        <v>1.4</v>
      </c>
      <c r="I19" s="583">
        <f t="shared" si="3"/>
        <v>0</v>
      </c>
      <c r="J19" s="657">
        <v>0</v>
      </c>
      <c r="K19" s="657">
        <v>0</v>
      </c>
      <c r="L19" s="657">
        <v>0</v>
      </c>
      <c r="M19" s="657">
        <v>0</v>
      </c>
      <c r="N19" s="657">
        <v>0</v>
      </c>
      <c r="O19" s="657">
        <v>0</v>
      </c>
      <c r="P19" s="657">
        <v>0</v>
      </c>
      <c r="Q19" s="580">
        <f>SUMPRODUCT($J$5:$P$5,J19:P19)</f>
        <v>0</v>
      </c>
    </row>
    <row r="20" spans="1:17" ht="15.75">
      <c r="A20" s="523"/>
      <c r="B20" s="586" t="s">
        <v>730</v>
      </c>
      <c r="C20" s="585">
        <v>0</v>
      </c>
      <c r="D20" s="585">
        <v>0</v>
      </c>
      <c r="E20" s="585">
        <v>0</v>
      </c>
      <c r="F20" s="585">
        <v>0</v>
      </c>
      <c r="G20" s="585">
        <v>0</v>
      </c>
      <c r="H20" s="582">
        <v>1.4</v>
      </c>
      <c r="I20" s="583">
        <f t="shared" si="3"/>
        <v>0</v>
      </c>
      <c r="J20" s="657">
        <v>0</v>
      </c>
      <c r="K20" s="657">
        <v>0</v>
      </c>
      <c r="L20" s="657">
        <v>0</v>
      </c>
      <c r="M20" s="657">
        <v>0</v>
      </c>
      <c r="N20" s="657">
        <v>0</v>
      </c>
      <c r="O20" s="657">
        <v>0</v>
      </c>
      <c r="P20" s="657">
        <v>0</v>
      </c>
      <c r="Q20" s="580">
        <f t="shared" ref="Q20:Q21" si="9">SUMPRODUCT($J$5:$P$5,J20:P20)</f>
        <v>0</v>
      </c>
    </row>
    <row r="21" spans="1:17" ht="15.75">
      <c r="A21" s="523"/>
      <c r="B21" s="586" t="s">
        <v>737</v>
      </c>
      <c r="C21" s="585">
        <v>0</v>
      </c>
      <c r="D21" s="585">
        <v>0</v>
      </c>
      <c r="E21" s="585">
        <v>0</v>
      </c>
      <c r="F21" s="585">
        <v>0</v>
      </c>
      <c r="G21" s="585">
        <v>0</v>
      </c>
      <c r="H21" s="582">
        <v>1.4</v>
      </c>
      <c r="I21" s="583">
        <f t="shared" si="3"/>
        <v>0</v>
      </c>
      <c r="J21" s="657">
        <v>0</v>
      </c>
      <c r="K21" s="657">
        <v>0</v>
      </c>
      <c r="L21" s="657">
        <v>0</v>
      </c>
      <c r="M21" s="657">
        <v>0</v>
      </c>
      <c r="N21" s="657">
        <v>0</v>
      </c>
      <c r="O21" s="657">
        <v>0</v>
      </c>
      <c r="P21" s="657">
        <v>0</v>
      </c>
      <c r="Q21" s="580">
        <f t="shared" si="9"/>
        <v>0</v>
      </c>
    </row>
    <row r="22" spans="1:17" ht="15.75">
      <c r="A22" s="523"/>
      <c r="B22" s="584" t="s">
        <v>734</v>
      </c>
      <c r="C22" s="585">
        <v>0</v>
      </c>
      <c r="D22" s="585">
        <v>0</v>
      </c>
      <c r="E22" s="585">
        <v>0</v>
      </c>
      <c r="F22" s="585">
        <v>0</v>
      </c>
      <c r="G22" s="585">
        <v>0</v>
      </c>
      <c r="H22" s="582">
        <v>1.4</v>
      </c>
      <c r="I22" s="583">
        <f t="shared" si="3"/>
        <v>0</v>
      </c>
      <c r="J22" s="657">
        <v>0</v>
      </c>
      <c r="K22" s="657">
        <v>0</v>
      </c>
      <c r="L22" s="657">
        <v>0</v>
      </c>
      <c r="M22" s="657">
        <v>0</v>
      </c>
      <c r="N22" s="657">
        <v>0</v>
      </c>
      <c r="O22" s="657">
        <v>0</v>
      </c>
      <c r="P22" s="657">
        <v>0</v>
      </c>
      <c r="Q22" s="580">
        <f>SUM(Q23:Q25)</f>
        <v>0</v>
      </c>
    </row>
    <row r="23" spans="1:17" ht="15.75">
      <c r="A23" s="523"/>
      <c r="B23" s="586" t="s">
        <v>729</v>
      </c>
      <c r="C23" s="585">
        <v>0</v>
      </c>
      <c r="D23" s="585">
        <v>0</v>
      </c>
      <c r="E23" s="585">
        <v>0</v>
      </c>
      <c r="F23" s="585">
        <v>0</v>
      </c>
      <c r="G23" s="585">
        <v>0</v>
      </c>
      <c r="H23" s="582">
        <v>1.4</v>
      </c>
      <c r="I23" s="583">
        <f t="shared" si="3"/>
        <v>0</v>
      </c>
      <c r="J23" s="657">
        <v>0</v>
      </c>
      <c r="K23" s="657">
        <v>0</v>
      </c>
      <c r="L23" s="657">
        <v>0</v>
      </c>
      <c r="M23" s="657">
        <v>0</v>
      </c>
      <c r="N23" s="657">
        <v>0</v>
      </c>
      <c r="O23" s="657">
        <v>0</v>
      </c>
      <c r="P23" s="657">
        <v>0</v>
      </c>
      <c r="Q23" s="580">
        <f>SUMPRODUCT($J$5:$P$5,J23:P23)</f>
        <v>0</v>
      </c>
    </row>
    <row r="24" spans="1:17" ht="15.75">
      <c r="A24" s="523"/>
      <c r="B24" s="586" t="s">
        <v>730</v>
      </c>
      <c r="C24" s="585">
        <v>0</v>
      </c>
      <c r="D24" s="585">
        <v>0</v>
      </c>
      <c r="E24" s="585">
        <v>0</v>
      </c>
      <c r="F24" s="585">
        <v>0</v>
      </c>
      <c r="G24" s="585">
        <v>0</v>
      </c>
      <c r="H24" s="582">
        <v>1.4</v>
      </c>
      <c r="I24" s="583">
        <f t="shared" si="3"/>
        <v>0</v>
      </c>
      <c r="J24" s="657">
        <v>0</v>
      </c>
      <c r="K24" s="657">
        <v>0</v>
      </c>
      <c r="L24" s="657">
        <v>0</v>
      </c>
      <c r="M24" s="657">
        <v>0</v>
      </c>
      <c r="N24" s="657">
        <v>0</v>
      </c>
      <c r="O24" s="657">
        <v>0</v>
      </c>
      <c r="P24" s="657">
        <v>0</v>
      </c>
      <c r="Q24" s="580">
        <f t="shared" ref="Q24:Q25" si="10">SUMPRODUCT($J$5:$P$5,J24:P24)</f>
        <v>0</v>
      </c>
    </row>
    <row r="25" spans="1:17" ht="15.75">
      <c r="A25" s="523"/>
      <c r="B25" s="586" t="s">
        <v>737</v>
      </c>
      <c r="C25" s="585">
        <v>0</v>
      </c>
      <c r="D25" s="585">
        <v>0</v>
      </c>
      <c r="E25" s="585">
        <v>0</v>
      </c>
      <c r="F25" s="585">
        <v>0</v>
      </c>
      <c r="G25" s="585">
        <v>0</v>
      </c>
      <c r="H25" s="582">
        <v>1.4</v>
      </c>
      <c r="I25" s="583">
        <f t="shared" si="3"/>
        <v>0</v>
      </c>
      <c r="J25" s="657">
        <v>0</v>
      </c>
      <c r="K25" s="657">
        <v>0</v>
      </c>
      <c r="L25" s="657">
        <v>0</v>
      </c>
      <c r="M25" s="657">
        <v>0</v>
      </c>
      <c r="N25" s="657">
        <v>0</v>
      </c>
      <c r="O25" s="657">
        <v>0</v>
      </c>
      <c r="P25" s="657">
        <v>0</v>
      </c>
      <c r="Q25" s="580">
        <f t="shared" si="10"/>
        <v>0</v>
      </c>
    </row>
    <row r="26" spans="1:17" ht="15.75">
      <c r="A26" s="523"/>
      <c r="B26" s="584" t="s">
        <v>735</v>
      </c>
      <c r="C26" s="585">
        <v>0</v>
      </c>
      <c r="D26" s="585">
        <v>0</v>
      </c>
      <c r="E26" s="585">
        <v>0</v>
      </c>
      <c r="F26" s="585">
        <v>0</v>
      </c>
      <c r="G26" s="585">
        <v>0</v>
      </c>
      <c r="H26" s="582">
        <v>1.4</v>
      </c>
      <c r="I26" s="583">
        <f t="shared" si="3"/>
        <v>0</v>
      </c>
      <c r="J26" s="657">
        <v>0</v>
      </c>
      <c r="K26" s="657">
        <v>0</v>
      </c>
      <c r="L26" s="657">
        <v>0</v>
      </c>
      <c r="M26" s="657">
        <v>0</v>
      </c>
      <c r="N26" s="657">
        <v>0</v>
      </c>
      <c r="O26" s="657">
        <v>0</v>
      </c>
      <c r="P26" s="657">
        <v>0</v>
      </c>
      <c r="Q26" s="580">
        <f>SUM(Q27:Q29)</f>
        <v>0</v>
      </c>
    </row>
    <row r="27" spans="1:17" ht="15.75">
      <c r="A27" s="523"/>
      <c r="B27" s="586" t="s">
        <v>729</v>
      </c>
      <c r="C27" s="585">
        <v>0</v>
      </c>
      <c r="D27" s="585">
        <v>0</v>
      </c>
      <c r="E27" s="585">
        <v>0</v>
      </c>
      <c r="F27" s="585">
        <v>0</v>
      </c>
      <c r="G27" s="585">
        <v>0</v>
      </c>
      <c r="H27" s="582">
        <v>1.4</v>
      </c>
      <c r="I27" s="583">
        <f t="shared" si="3"/>
        <v>0</v>
      </c>
      <c r="J27" s="657">
        <v>0</v>
      </c>
      <c r="K27" s="657">
        <v>0</v>
      </c>
      <c r="L27" s="657">
        <v>0</v>
      </c>
      <c r="M27" s="657">
        <v>0</v>
      </c>
      <c r="N27" s="657">
        <v>0</v>
      </c>
      <c r="O27" s="657">
        <v>0</v>
      </c>
      <c r="P27" s="657">
        <v>0</v>
      </c>
      <c r="Q27" s="580">
        <f>SUMPRODUCT($J$5:$P$5,J27:P27)</f>
        <v>0</v>
      </c>
    </row>
    <row r="28" spans="1:17" ht="15.75">
      <c r="A28" s="523"/>
      <c r="B28" s="586" t="s">
        <v>730</v>
      </c>
      <c r="C28" s="585">
        <v>0</v>
      </c>
      <c r="D28" s="585">
        <v>0</v>
      </c>
      <c r="E28" s="585">
        <v>0</v>
      </c>
      <c r="F28" s="585">
        <v>0</v>
      </c>
      <c r="G28" s="585">
        <v>0</v>
      </c>
      <c r="H28" s="582">
        <v>1.4</v>
      </c>
      <c r="I28" s="583">
        <f t="shared" si="3"/>
        <v>0</v>
      </c>
      <c r="J28" s="657">
        <v>0</v>
      </c>
      <c r="K28" s="657">
        <v>0</v>
      </c>
      <c r="L28" s="657">
        <v>0</v>
      </c>
      <c r="M28" s="657">
        <v>0</v>
      </c>
      <c r="N28" s="657">
        <v>0</v>
      </c>
      <c r="O28" s="657">
        <v>0</v>
      </c>
      <c r="P28" s="657">
        <v>0</v>
      </c>
      <c r="Q28" s="580">
        <f t="shared" ref="Q28:Q29" si="11">SUMPRODUCT($J$5:$P$5,J28:P28)</f>
        <v>0</v>
      </c>
    </row>
    <row r="29" spans="1:17" ht="15.75">
      <c r="A29" s="523"/>
      <c r="B29" s="586" t="s">
        <v>737</v>
      </c>
      <c r="C29" s="585">
        <v>0</v>
      </c>
      <c r="D29" s="585">
        <v>0</v>
      </c>
      <c r="E29" s="585">
        <v>0</v>
      </c>
      <c r="F29" s="585">
        <v>0</v>
      </c>
      <c r="G29" s="585">
        <v>0</v>
      </c>
      <c r="H29" s="582">
        <v>1.4</v>
      </c>
      <c r="I29" s="583">
        <f t="shared" si="3"/>
        <v>0</v>
      </c>
      <c r="J29" s="657">
        <v>0</v>
      </c>
      <c r="K29" s="657">
        <v>0</v>
      </c>
      <c r="L29" s="657">
        <v>0</v>
      </c>
      <c r="M29" s="657">
        <v>0</v>
      </c>
      <c r="N29" s="657">
        <v>0</v>
      </c>
      <c r="O29" s="657">
        <v>0</v>
      </c>
      <c r="P29" s="657">
        <v>0</v>
      </c>
      <c r="Q29" s="580">
        <f t="shared" si="11"/>
        <v>0</v>
      </c>
    </row>
    <row r="30" spans="1:17" ht="15.75">
      <c r="A30" s="523"/>
      <c r="B30" s="587" t="s">
        <v>736</v>
      </c>
      <c r="C30" s="585">
        <v>0</v>
      </c>
      <c r="D30" s="585">
        <v>0</v>
      </c>
      <c r="E30" s="585">
        <v>0</v>
      </c>
      <c r="F30" s="585">
        <v>0</v>
      </c>
      <c r="G30" s="585">
        <v>0</v>
      </c>
      <c r="H30" s="582">
        <v>1.4</v>
      </c>
      <c r="I30" s="583">
        <f t="shared" si="3"/>
        <v>0</v>
      </c>
      <c r="J30" s="657">
        <v>0</v>
      </c>
      <c r="K30" s="657">
        <v>0</v>
      </c>
      <c r="L30" s="657">
        <v>0</v>
      </c>
      <c r="M30" s="657">
        <v>0</v>
      </c>
      <c r="N30" s="657">
        <v>0</v>
      </c>
      <c r="O30" s="657">
        <v>0</v>
      </c>
      <c r="P30" s="657">
        <v>0</v>
      </c>
      <c r="Q30" s="580">
        <f>SUM(Q31:Q33)</f>
        <v>0</v>
      </c>
    </row>
    <row r="31" spans="1:17" ht="15.75">
      <c r="A31" s="523"/>
      <c r="B31" s="586" t="s">
        <v>729</v>
      </c>
      <c r="C31" s="585">
        <v>0</v>
      </c>
      <c r="D31" s="585">
        <v>0</v>
      </c>
      <c r="E31" s="585">
        <v>0</v>
      </c>
      <c r="F31" s="585">
        <v>0</v>
      </c>
      <c r="G31" s="585">
        <v>0</v>
      </c>
      <c r="H31" s="582">
        <v>1.4</v>
      </c>
      <c r="I31" s="583">
        <f t="shared" si="3"/>
        <v>0</v>
      </c>
      <c r="J31" s="657">
        <v>0</v>
      </c>
      <c r="K31" s="657">
        <v>0</v>
      </c>
      <c r="L31" s="657">
        <v>0</v>
      </c>
      <c r="M31" s="657">
        <v>0</v>
      </c>
      <c r="N31" s="657">
        <v>0</v>
      </c>
      <c r="O31" s="657">
        <v>0</v>
      </c>
      <c r="P31" s="657">
        <v>0</v>
      </c>
      <c r="Q31" s="580">
        <f>SUMPRODUCT($J$5:$P$5,J31:P31)</f>
        <v>0</v>
      </c>
    </row>
    <row r="32" spans="1:17" ht="15.75">
      <c r="A32" s="523"/>
      <c r="B32" s="586" t="s">
        <v>730</v>
      </c>
      <c r="C32" s="585">
        <v>0</v>
      </c>
      <c r="D32" s="585">
        <v>0</v>
      </c>
      <c r="E32" s="585">
        <v>0</v>
      </c>
      <c r="F32" s="585">
        <v>0</v>
      </c>
      <c r="G32" s="585">
        <v>0</v>
      </c>
      <c r="H32" s="582">
        <v>1.4</v>
      </c>
      <c r="I32" s="583">
        <f t="shared" si="3"/>
        <v>0</v>
      </c>
      <c r="J32" s="657">
        <v>0</v>
      </c>
      <c r="K32" s="657">
        <v>0</v>
      </c>
      <c r="L32" s="657">
        <v>0</v>
      </c>
      <c r="M32" s="657">
        <v>0</v>
      </c>
      <c r="N32" s="657">
        <v>0</v>
      </c>
      <c r="O32" s="657">
        <v>0</v>
      </c>
      <c r="P32" s="657">
        <v>0</v>
      </c>
      <c r="Q32" s="580">
        <f t="shared" ref="Q32:Q33" si="12">SUMPRODUCT($J$5:$P$5,J32:P32)</f>
        <v>0</v>
      </c>
    </row>
    <row r="33" spans="1:17" ht="15.75">
      <c r="A33" s="523"/>
      <c r="B33" s="586" t="s">
        <v>737</v>
      </c>
      <c r="C33" s="585">
        <v>0</v>
      </c>
      <c r="D33" s="585">
        <v>0</v>
      </c>
      <c r="E33" s="585">
        <v>0</v>
      </c>
      <c r="F33" s="585">
        <v>0</v>
      </c>
      <c r="G33" s="585">
        <v>0</v>
      </c>
      <c r="H33" s="582">
        <v>1.4</v>
      </c>
      <c r="I33" s="583">
        <f t="shared" si="3"/>
        <v>0</v>
      </c>
      <c r="J33" s="657">
        <v>0</v>
      </c>
      <c r="K33" s="657">
        <v>0</v>
      </c>
      <c r="L33" s="657">
        <v>0</v>
      </c>
      <c r="M33" s="657">
        <v>0</v>
      </c>
      <c r="N33" s="657">
        <v>0</v>
      </c>
      <c r="O33" s="657">
        <v>0</v>
      </c>
      <c r="P33" s="657">
        <v>0</v>
      </c>
      <c r="Q33" s="580">
        <f t="shared" si="12"/>
        <v>0</v>
      </c>
    </row>
    <row r="34" spans="1:17" ht="15.75">
      <c r="A34" s="523"/>
      <c r="B34" s="588" t="s">
        <v>64</v>
      </c>
      <c r="C34" s="589">
        <f>C6</f>
        <v>0</v>
      </c>
      <c r="D34" s="589">
        <f t="shared" ref="D34:G34" si="13">D6</f>
        <v>0</v>
      </c>
      <c r="E34" s="589">
        <f t="shared" si="13"/>
        <v>0</v>
      </c>
      <c r="F34" s="589">
        <f t="shared" si="13"/>
        <v>0</v>
      </c>
      <c r="G34" s="589">
        <f t="shared" si="13"/>
        <v>0</v>
      </c>
      <c r="H34" s="582">
        <v>1.4</v>
      </c>
      <c r="I34" s="583">
        <f>(F34+G34)*H34</f>
        <v>0</v>
      </c>
      <c r="J34" s="589">
        <f t="shared" ref="J34:Q34" si="14">J6</f>
        <v>0</v>
      </c>
      <c r="K34" s="589">
        <f t="shared" si="14"/>
        <v>0</v>
      </c>
      <c r="L34" s="589">
        <f t="shared" si="14"/>
        <v>0</v>
      </c>
      <c r="M34" s="589">
        <f t="shared" si="14"/>
        <v>0</v>
      </c>
      <c r="N34" s="589">
        <f t="shared" si="14"/>
        <v>0</v>
      </c>
      <c r="O34" s="589">
        <f t="shared" si="14"/>
        <v>0</v>
      </c>
      <c r="P34" s="589">
        <f t="shared" si="14"/>
        <v>0</v>
      </c>
      <c r="Q34" s="589">
        <f t="shared" si="14"/>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85546875" style="3" customWidth="1"/>
    <col min="4" max="5" width="13.85546875" style="4" bestFit="1" customWidth="1"/>
    <col min="6" max="7" width="12.85546875" style="4" customWidth="1"/>
    <col min="8" max="8" width="9.140625" style="5" customWidth="1"/>
    <col min="9" max="12" width="9.140625" style="5"/>
    <col min="13" max="13" width="6.85546875" style="5" customWidth="1"/>
    <col min="14" max="16384" width="9.140625" style="5"/>
  </cols>
  <sheetData>
    <row r="1" spans="1:8">
      <c r="A1" s="2" t="s">
        <v>30</v>
      </c>
      <c r="B1" s="3" t="str">
        <f>'Info '!C2</f>
        <v>JSC " Halyk Bank Georgia"</v>
      </c>
    </row>
    <row r="2" spans="1:8">
      <c r="A2" s="2" t="s">
        <v>31</v>
      </c>
      <c r="B2" s="715">
        <v>45930</v>
      </c>
      <c r="C2" s="6"/>
      <c r="D2" s="7"/>
      <c r="E2" s="7"/>
      <c r="F2" s="7"/>
      <c r="G2" s="7"/>
      <c r="H2" s="8"/>
    </row>
    <row r="3" spans="1:8" ht="15" thickBot="1">
      <c r="A3" s="2"/>
      <c r="B3" s="6"/>
      <c r="C3" s="6"/>
      <c r="D3" s="7"/>
      <c r="E3" s="7"/>
      <c r="F3" s="7"/>
      <c r="G3" s="7"/>
      <c r="H3" s="8"/>
    </row>
    <row r="4" spans="1:8" ht="15" customHeight="1" thickBot="1">
      <c r="A4" s="9" t="s">
        <v>93</v>
      </c>
      <c r="B4" s="10" t="s">
        <v>92</v>
      </c>
      <c r="C4" s="10"/>
      <c r="D4" s="727" t="s">
        <v>664</v>
      </c>
      <c r="E4" s="728"/>
      <c r="F4" s="728"/>
      <c r="G4" s="729"/>
      <c r="H4" s="8"/>
    </row>
    <row r="5" spans="1:8">
      <c r="A5" s="11" t="s">
        <v>6</v>
      </c>
      <c r="B5" s="12"/>
      <c r="C5" s="273" t="str">
        <f>INT((MONTH($B$2))/3)&amp;"Q"&amp;"-"&amp;YEAR($B$2)</f>
        <v>3Q-2025</v>
      </c>
      <c r="D5" s="273" t="str">
        <f>IF(INT(MONTH($B$2))=3, "4"&amp;"Q"&amp;"-"&amp;YEAR($B$2)-1, IF(INT(MONTH($B$2))=6, "1"&amp;"Q"&amp;"-"&amp;YEAR($B$2), IF(INT(MONTH($B$2))=9, "2"&amp;"Q"&amp;"-"&amp;YEAR($B$2),IF(INT(MONTH($B$2))=12, "3"&amp;"Q"&amp;"-"&amp;YEAR($B$2), 0))))</f>
        <v>2Q-2025</v>
      </c>
      <c r="E5" s="273" t="str">
        <f>IF(INT(MONTH($B$2))=3, "3"&amp;"Q"&amp;"-"&amp;YEAR($B$2)-1, IF(INT(MONTH($B$2))=6, "4"&amp;"Q"&amp;"-"&amp;YEAR($B$2)-1, IF(INT(MONTH($B$2))=9, "1"&amp;"Q"&amp;"-"&amp;YEAR($B$2),IF(INT(MONTH($B$2))=12, "2"&amp;"Q"&amp;"-"&amp;YEAR($B$2), 0))))</f>
        <v>1Q-2025</v>
      </c>
      <c r="F5" s="273" t="str">
        <f>IF(INT(MONTH($B$2))=3, "2"&amp;"Q"&amp;"-"&amp;YEAR($B$2)-1, IF(INT(MONTH($B$2))=6, "3"&amp;"Q"&amp;"-"&amp;YEAR($B$2)-1, IF(INT(MONTH($B$2))=9, "4"&amp;"Q"&amp;"-"&amp;YEAR($B$2)-1,IF(INT(MONTH($B$2))=12, "1"&amp;"Q"&amp;"-"&amp;YEAR($B$2), 0))))</f>
        <v>4Q-2024</v>
      </c>
      <c r="G5" s="274" t="str">
        <f>IF(INT(MONTH($B$2))=3, "1"&amp;"Q"&amp;"-"&amp;YEAR($B$2)-1, IF(INT(MONTH($B$2))=6, "2"&amp;"Q"&amp;"-"&amp;YEAR($B$2)-1, IF(INT(MONTH($B$2))=9, "3"&amp;"Q"&amp;"-"&amp;YEAR($B$2)-1,IF(INT(MONTH($B$2))=12, "4"&amp;"Q"&amp;"-"&amp;YEAR($B$2)-1, 0))))</f>
        <v>3Q-2024</v>
      </c>
    </row>
    <row r="6" spans="1:8">
      <c r="B6" s="126" t="s">
        <v>91</v>
      </c>
      <c r="C6" s="195"/>
      <c r="D6" s="195"/>
      <c r="E6" s="195"/>
      <c r="F6" s="195"/>
      <c r="G6" s="518"/>
    </row>
    <row r="7" spans="1:8">
      <c r="A7" s="13"/>
      <c r="B7" s="127" t="s">
        <v>89</v>
      </c>
      <c r="C7" s="195"/>
      <c r="D7" s="195"/>
      <c r="E7" s="195"/>
      <c r="F7" s="195"/>
      <c r="G7" s="518"/>
    </row>
    <row r="8" spans="1:8">
      <c r="A8" s="276">
        <v>1</v>
      </c>
      <c r="B8" s="14" t="s">
        <v>327</v>
      </c>
      <c r="C8" s="707">
        <v>197242585.18000004</v>
      </c>
      <c r="D8" s="707">
        <v>191340915.44000003</v>
      </c>
      <c r="E8" s="707">
        <v>191528711.13</v>
      </c>
      <c r="F8" s="707">
        <v>187615342.11999995</v>
      </c>
      <c r="G8" s="707">
        <v>182283199.15451092</v>
      </c>
    </row>
    <row r="9" spans="1:8">
      <c r="A9" s="276">
        <v>2</v>
      </c>
      <c r="B9" s="14" t="s">
        <v>328</v>
      </c>
      <c r="C9" s="707">
        <v>257242585.18000004</v>
      </c>
      <c r="D9" s="707">
        <v>251340915.44000003</v>
      </c>
      <c r="E9" s="707">
        <v>251528711.13</v>
      </c>
      <c r="F9" s="707">
        <v>247615342.11999995</v>
      </c>
      <c r="G9" s="707">
        <v>242283199.15451092</v>
      </c>
    </row>
    <row r="10" spans="1:8">
      <c r="A10" s="276">
        <v>3</v>
      </c>
      <c r="B10" s="14" t="s">
        <v>142</v>
      </c>
      <c r="C10" s="707">
        <v>284397168.22000003</v>
      </c>
      <c r="D10" s="707">
        <v>267723232.25000003</v>
      </c>
      <c r="E10" s="707">
        <v>268176096.10799998</v>
      </c>
      <c r="F10" s="707">
        <v>264500349.21999994</v>
      </c>
      <c r="G10" s="707">
        <v>258702344.65451092</v>
      </c>
    </row>
    <row r="11" spans="1:8">
      <c r="A11" s="276">
        <v>4</v>
      </c>
      <c r="B11" s="14" t="s">
        <v>330</v>
      </c>
      <c r="C11" s="707">
        <v>174005797.84258619</v>
      </c>
      <c r="D11" s="707">
        <v>176300745.17689696</v>
      </c>
      <c r="E11" s="707">
        <v>165281457.21899039</v>
      </c>
      <c r="F11" s="707">
        <v>148940652.54227725</v>
      </c>
      <c r="G11" s="707">
        <v>143582039.61301699</v>
      </c>
    </row>
    <row r="12" spans="1:8">
      <c r="A12" s="276">
        <v>5</v>
      </c>
      <c r="B12" s="14" t="s">
        <v>331</v>
      </c>
      <c r="C12" s="707">
        <v>208308880.88631877</v>
      </c>
      <c r="D12" s="707">
        <v>211461566.40271321</v>
      </c>
      <c r="E12" s="707">
        <v>198193769.27744797</v>
      </c>
      <c r="F12" s="707">
        <v>178634249.42599797</v>
      </c>
      <c r="G12" s="707">
        <v>172227436.38498771</v>
      </c>
    </row>
    <row r="13" spans="1:8">
      <c r="A13" s="276">
        <v>6</v>
      </c>
      <c r="B13" s="14" t="s">
        <v>329</v>
      </c>
      <c r="C13" s="707">
        <v>253729834.18730861</v>
      </c>
      <c r="D13" s="707">
        <v>258020999.19124445</v>
      </c>
      <c r="E13" s="707">
        <v>241775994.99044442</v>
      </c>
      <c r="F13" s="707">
        <v>217951802.38320008</v>
      </c>
      <c r="G13" s="707">
        <v>210147761.5520854</v>
      </c>
    </row>
    <row r="14" spans="1:8">
      <c r="A14" s="13"/>
      <c r="B14" s="126" t="s">
        <v>333</v>
      </c>
      <c r="C14" s="195"/>
      <c r="D14" s="195"/>
      <c r="E14" s="195"/>
      <c r="F14" s="195"/>
      <c r="G14" s="518"/>
    </row>
    <row r="15" spans="1:8" ht="15" customHeight="1">
      <c r="A15" s="276">
        <v>7</v>
      </c>
      <c r="B15" s="14" t="s">
        <v>332</v>
      </c>
      <c r="C15" s="707">
        <v>1084207325.0983078</v>
      </c>
      <c r="D15" s="707">
        <v>1121738467.3373189</v>
      </c>
      <c r="E15" s="707">
        <v>1050897417.0986203</v>
      </c>
      <c r="F15" s="707">
        <v>938716818.76427233</v>
      </c>
      <c r="G15" s="707">
        <v>870251775.11749721</v>
      </c>
    </row>
    <row r="16" spans="1:8">
      <c r="A16" s="13"/>
      <c r="B16" s="126" t="s">
        <v>334</v>
      </c>
      <c r="C16" s="195"/>
      <c r="D16" s="195"/>
      <c r="E16" s="195"/>
      <c r="F16" s="195"/>
      <c r="G16" s="518"/>
    </row>
    <row r="17" spans="1:13" s="15" customFormat="1">
      <c r="A17" s="276"/>
      <c r="B17" s="127" t="s">
        <v>715</v>
      </c>
      <c r="C17" s="195"/>
      <c r="D17" s="195"/>
      <c r="E17" s="195"/>
      <c r="F17" s="195"/>
      <c r="G17" s="518"/>
      <c r="I17" s="5"/>
      <c r="J17" s="5"/>
      <c r="K17" s="5"/>
      <c r="L17" s="5"/>
      <c r="M17" s="5"/>
    </row>
    <row r="18" spans="1:13">
      <c r="A18" s="11">
        <v>8</v>
      </c>
      <c r="B18" s="14" t="s">
        <v>327</v>
      </c>
      <c r="C18" s="858">
        <v>0.18192330988182132</v>
      </c>
      <c r="D18" s="858">
        <v>0.17057533552735135</v>
      </c>
      <c r="E18" s="858">
        <v>0.18225252818565657</v>
      </c>
      <c r="F18" s="858">
        <v>0.19986362060389729</v>
      </c>
      <c r="G18" s="859">
        <v>0.20946030145115177</v>
      </c>
    </row>
    <row r="19" spans="1:13" ht="15" customHeight="1">
      <c r="A19" s="11">
        <v>9</v>
      </c>
      <c r="B19" s="14" t="s">
        <v>328</v>
      </c>
      <c r="C19" s="858">
        <v>0.23726327910270778</v>
      </c>
      <c r="D19" s="858">
        <v>0.22406373923915643</v>
      </c>
      <c r="E19" s="858">
        <v>0.23934658800897554</v>
      </c>
      <c r="F19" s="858">
        <v>0.26378066012065388</v>
      </c>
      <c r="G19" s="859">
        <v>0.27840586607456103</v>
      </c>
    </row>
    <row r="20" spans="1:13">
      <c r="A20" s="11">
        <v>10</v>
      </c>
      <c r="B20" s="14" t="s">
        <v>142</v>
      </c>
      <c r="C20" s="858">
        <v>0.26230884226336787</v>
      </c>
      <c r="D20" s="858">
        <v>0.23866813882695595</v>
      </c>
      <c r="E20" s="858">
        <v>0.25518770123957141</v>
      </c>
      <c r="F20" s="858">
        <v>0.28176798788817742</v>
      </c>
      <c r="G20" s="859">
        <v>0.29727298702675115</v>
      </c>
    </row>
    <row r="21" spans="1:13">
      <c r="A21" s="11">
        <v>11</v>
      </c>
      <c r="B21" s="14" t="s">
        <v>330</v>
      </c>
      <c r="C21" s="858">
        <v>0.16049125828107519</v>
      </c>
      <c r="D21" s="858">
        <v>0.15716742387856564</v>
      </c>
      <c r="E21" s="858">
        <v>0.15727649010243949</v>
      </c>
      <c r="F21" s="858">
        <v>0.15866409290327071</v>
      </c>
      <c r="G21" s="859">
        <v>0.16498907984833611</v>
      </c>
    </row>
    <row r="22" spans="1:13">
      <c r="A22" s="11">
        <v>12</v>
      </c>
      <c r="B22" s="14" t="s">
        <v>331</v>
      </c>
      <c r="C22" s="858">
        <v>0.19213011761143642</v>
      </c>
      <c r="D22" s="858">
        <v>0.18851236055465007</v>
      </c>
      <c r="E22" s="858">
        <v>0.18859478199559482</v>
      </c>
      <c r="F22" s="858">
        <v>0.19029620632679434</v>
      </c>
      <c r="G22" s="859">
        <v>0.19790529742008789</v>
      </c>
    </row>
    <row r="23" spans="1:13">
      <c r="A23" s="11">
        <v>13</v>
      </c>
      <c r="B23" s="14" t="s">
        <v>329</v>
      </c>
      <c r="C23" s="858">
        <v>0.23402335357243809</v>
      </c>
      <c r="D23" s="858">
        <v>0.23001885618107695</v>
      </c>
      <c r="E23" s="858">
        <v>0.23006621869711497</v>
      </c>
      <c r="F23" s="858">
        <v>0.23218056609458859</v>
      </c>
      <c r="G23" s="859">
        <v>0.24147926790923496</v>
      </c>
    </row>
    <row r="24" spans="1:13" ht="15">
      <c r="A24" s="519"/>
      <c r="B24" s="126" t="s">
        <v>700</v>
      </c>
      <c r="C24" s="195"/>
      <c r="D24" s="195"/>
      <c r="E24" s="195"/>
      <c r="F24" s="195"/>
      <c r="G24" s="518"/>
    </row>
    <row r="25" spans="1:13" ht="25.5">
      <c r="A25" s="11">
        <v>14</v>
      </c>
      <c r="B25" s="14" t="s">
        <v>701</v>
      </c>
      <c r="C25" s="710">
        <v>0</v>
      </c>
      <c r="D25" s="711">
        <v>0</v>
      </c>
      <c r="E25" s="711">
        <v>0</v>
      </c>
      <c r="F25" s="711">
        <v>0</v>
      </c>
      <c r="G25" s="712">
        <v>0</v>
      </c>
      <c r="H25" s="517"/>
    </row>
    <row r="26" spans="1:13">
      <c r="A26" s="13"/>
      <c r="B26" s="126" t="s">
        <v>88</v>
      </c>
      <c r="C26" s="195"/>
      <c r="D26" s="195"/>
      <c r="E26" s="195"/>
      <c r="F26" s="195"/>
      <c r="G26" s="518"/>
    </row>
    <row r="27" spans="1:13" ht="15" customHeight="1">
      <c r="A27" s="277">
        <v>15</v>
      </c>
      <c r="B27" s="14" t="s">
        <v>87</v>
      </c>
      <c r="C27" s="858">
        <v>8.5982598065998672E-2</v>
      </c>
      <c r="D27" s="858">
        <v>8.2941699344411576E-2</v>
      </c>
      <c r="E27" s="858">
        <v>7.989815947285879E-2</v>
      </c>
      <c r="F27" s="858">
        <v>8.2444940816057063E-2</v>
      </c>
      <c r="G27" s="858">
        <v>8.2357592590276626E-2</v>
      </c>
    </row>
    <row r="28" spans="1:13">
      <c r="A28" s="277">
        <v>16</v>
      </c>
      <c r="B28" s="14" t="s">
        <v>86</v>
      </c>
      <c r="C28" s="858">
        <v>3.8347014509136912E-2</v>
      </c>
      <c r="D28" s="858">
        <v>3.7454157735589022E-2</v>
      </c>
      <c r="E28" s="858">
        <v>3.4758727629522375E-2</v>
      </c>
      <c r="F28" s="858">
        <v>3.7454046839104617E-2</v>
      </c>
      <c r="G28" s="858">
        <v>3.7442152962416736E-2</v>
      </c>
    </row>
    <row r="29" spans="1:13">
      <c r="A29" s="277">
        <v>17</v>
      </c>
      <c r="B29" s="14" t="s">
        <v>85</v>
      </c>
      <c r="C29" s="858">
        <v>2.2466300251577111E-2</v>
      </c>
      <c r="D29" s="858">
        <v>2.0286702830346851E-2</v>
      </c>
      <c r="E29" s="858">
        <v>1.990518389327665E-2</v>
      </c>
      <c r="F29" s="858">
        <v>2.3465587519219809E-2</v>
      </c>
      <c r="G29" s="858">
        <v>2.1031233436464371E-2</v>
      </c>
    </row>
    <row r="30" spans="1:13">
      <c r="A30" s="277">
        <v>18</v>
      </c>
      <c r="B30" s="14" t="s">
        <v>84</v>
      </c>
      <c r="C30" s="858">
        <v>4.7635583556861767E-2</v>
      </c>
      <c r="D30" s="858">
        <v>4.5487541608822547E-2</v>
      </c>
      <c r="E30" s="858">
        <v>4.5139431843336422E-2</v>
      </c>
      <c r="F30" s="858">
        <v>4.4990893976952447E-2</v>
      </c>
      <c r="G30" s="858">
        <v>4.4915439627859897E-2</v>
      </c>
    </row>
    <row r="31" spans="1:13">
      <c r="A31" s="277">
        <v>19</v>
      </c>
      <c r="B31" s="14" t="s">
        <v>154</v>
      </c>
      <c r="C31" s="858">
        <v>1.794513642453684E-2</v>
      </c>
      <c r="D31" s="858">
        <v>1.6031300748109597E-2</v>
      </c>
      <c r="E31" s="858">
        <v>1.5561487910713222E-2</v>
      </c>
      <c r="F31" s="858">
        <v>2.2725091333096963E-2</v>
      </c>
      <c r="G31" s="858">
        <v>2.1966204366543358E-2</v>
      </c>
    </row>
    <row r="32" spans="1:13">
      <c r="A32" s="277">
        <v>20</v>
      </c>
      <c r="B32" s="14" t="s">
        <v>155</v>
      </c>
      <c r="C32" s="858">
        <v>7.2073067702730115E-2</v>
      </c>
      <c r="D32" s="858">
        <v>6.3957179776900394E-2</v>
      </c>
      <c r="E32" s="858">
        <v>5.9942483935574505E-2</v>
      </c>
      <c r="F32" s="858">
        <v>8.4335732514866507E-2</v>
      </c>
      <c r="G32" s="858">
        <v>8.0761357852297808E-2</v>
      </c>
    </row>
    <row r="33" spans="1:7">
      <c r="A33" s="13"/>
      <c r="B33" s="126" t="s">
        <v>216</v>
      </c>
      <c r="C33" s="195"/>
      <c r="D33" s="195"/>
      <c r="E33" s="195"/>
      <c r="F33" s="195"/>
      <c r="G33" s="518"/>
    </row>
    <row r="34" spans="1:7" ht="15">
      <c r="A34" s="277">
        <v>21</v>
      </c>
      <c r="B34" s="14" t="s">
        <v>83</v>
      </c>
      <c r="C34" s="860">
        <v>9.0630013212331495E-2</v>
      </c>
      <c r="D34" s="860">
        <v>9.2706602545551367E-2</v>
      </c>
      <c r="E34" s="860">
        <v>9.4869757628091952E-2</v>
      </c>
      <c r="F34" s="860">
        <v>0.10671819817327166</v>
      </c>
      <c r="G34" s="860">
        <v>0.11854930093219589</v>
      </c>
    </row>
    <row r="35" spans="1:7" ht="15" customHeight="1">
      <c r="A35" s="277">
        <v>22</v>
      </c>
      <c r="B35" s="14" t="s">
        <v>674</v>
      </c>
      <c r="C35" s="860">
        <v>1.9903339272023327E-2</v>
      </c>
      <c r="D35" s="860">
        <v>2.004210335045857E-2</v>
      </c>
      <c r="E35" s="860">
        <v>2.0899353293795764E-2</v>
      </c>
      <c r="F35" s="860">
        <v>2.2416846488918247E-2</v>
      </c>
      <c r="G35" s="860">
        <v>2.4764795373588378E-2</v>
      </c>
    </row>
    <row r="36" spans="1:7" ht="15">
      <c r="A36" s="277">
        <v>23</v>
      </c>
      <c r="B36" s="14" t="s">
        <v>82</v>
      </c>
      <c r="C36" s="860">
        <v>0.6189106381991476</v>
      </c>
      <c r="D36" s="860">
        <v>0.63248209109337294</v>
      </c>
      <c r="E36" s="860">
        <v>0.63522469104504686</v>
      </c>
      <c r="F36" s="860">
        <v>0.64727003658067184</v>
      </c>
      <c r="G36" s="860">
        <v>0.7044325498782873</v>
      </c>
    </row>
    <row r="37" spans="1:7" ht="15" customHeight="1">
      <c r="A37" s="277">
        <v>24</v>
      </c>
      <c r="B37" s="14" t="s">
        <v>81</v>
      </c>
      <c r="C37" s="860">
        <v>0.60582283720075369</v>
      </c>
      <c r="D37" s="860">
        <v>0.64020113777459142</v>
      </c>
      <c r="E37" s="860">
        <v>0.64169180382489255</v>
      </c>
      <c r="F37" s="860">
        <v>0.64582752454338788</v>
      </c>
      <c r="G37" s="860">
        <v>0.66841919376759351</v>
      </c>
    </row>
    <row r="38" spans="1:7" ht="15">
      <c r="A38" s="277">
        <v>25</v>
      </c>
      <c r="B38" s="14" t="s">
        <v>80</v>
      </c>
      <c r="C38" s="860">
        <v>0.2972218785339536</v>
      </c>
      <c r="D38" s="860">
        <v>0.30382494321308851</v>
      </c>
      <c r="E38" s="860">
        <v>0.23936957800743602</v>
      </c>
      <c r="F38" s="860">
        <v>6.8697513185488765E-2</v>
      </c>
      <c r="G38" s="860">
        <v>0.11865035628450096</v>
      </c>
    </row>
    <row r="39" spans="1:7" ht="15" customHeight="1">
      <c r="A39" s="13"/>
      <c r="B39" s="126" t="s">
        <v>217</v>
      </c>
      <c r="C39" s="195"/>
      <c r="D39" s="195"/>
      <c r="E39" s="195"/>
      <c r="F39" s="195"/>
      <c r="G39" s="518"/>
    </row>
    <row r="40" spans="1:7" ht="15" customHeight="1">
      <c r="A40" s="277">
        <v>26</v>
      </c>
      <c r="B40" s="14" t="s">
        <v>79</v>
      </c>
      <c r="C40" s="860">
        <v>0.10683684942917791</v>
      </c>
      <c r="D40" s="860">
        <v>0.14098883261017839</v>
      </c>
      <c r="E40" s="860">
        <v>0.13694181696876601</v>
      </c>
      <c r="F40" s="860">
        <v>0.12710861481850386</v>
      </c>
      <c r="G40" s="860">
        <v>0.16616302424494248</v>
      </c>
    </row>
    <row r="41" spans="1:7" ht="15" customHeight="1">
      <c r="A41" s="277">
        <v>27</v>
      </c>
      <c r="B41" s="14" t="s">
        <v>78</v>
      </c>
      <c r="C41" s="860">
        <v>0.8012398551776343</v>
      </c>
      <c r="D41" s="860">
        <v>0.82393808375128508</v>
      </c>
      <c r="E41" s="860">
        <v>0.83700561884191926</v>
      </c>
      <c r="F41" s="860">
        <v>0.83263946237678677</v>
      </c>
      <c r="G41" s="860">
        <v>0.80928626906809398</v>
      </c>
    </row>
    <row r="42" spans="1:7" ht="15" customHeight="1">
      <c r="A42" s="277">
        <v>28</v>
      </c>
      <c r="B42" s="14" t="s">
        <v>77</v>
      </c>
      <c r="C42" s="860">
        <v>6.6864263213092731E-2</v>
      </c>
      <c r="D42" s="860">
        <v>6.9720752821829796E-2</v>
      </c>
      <c r="E42" s="860">
        <v>6.9166135587284419E-2</v>
      </c>
      <c r="F42" s="860">
        <v>8.0403558206951151E-2</v>
      </c>
      <c r="G42" s="860">
        <v>8.027679443413463E-2</v>
      </c>
    </row>
    <row r="43" spans="1:7" ht="15" customHeight="1">
      <c r="A43" s="278"/>
      <c r="B43" s="126" t="s">
        <v>258</v>
      </c>
      <c r="C43" s="195"/>
      <c r="D43" s="195"/>
      <c r="E43" s="195"/>
      <c r="F43" s="195"/>
      <c r="G43" s="518"/>
    </row>
    <row r="44" spans="1:7" ht="15">
      <c r="A44" s="277">
        <v>29</v>
      </c>
      <c r="B44" s="14" t="s">
        <v>241</v>
      </c>
      <c r="C44" s="708">
        <v>116359870.82848999</v>
      </c>
      <c r="D44" s="708">
        <v>140781236.3429513</v>
      </c>
      <c r="E44" s="708">
        <v>131911617.78762712</v>
      </c>
      <c r="F44" s="708">
        <v>142842729.54106063</v>
      </c>
      <c r="G44" s="708">
        <v>152194303.28530306</v>
      </c>
    </row>
    <row r="45" spans="1:7" ht="15" customHeight="1">
      <c r="A45" s="277">
        <v>30</v>
      </c>
      <c r="B45" s="14" t="s">
        <v>253</v>
      </c>
      <c r="C45" s="708">
        <v>85950582.341486052</v>
      </c>
      <c r="D45" s="708">
        <v>86753338.577216625</v>
      </c>
      <c r="E45" s="708">
        <v>95686615.60992004</v>
      </c>
      <c r="F45" s="708">
        <v>91800935.424394786</v>
      </c>
      <c r="G45" s="708">
        <v>79189921.501142249</v>
      </c>
    </row>
    <row r="46" spans="1:7" ht="15" customHeight="1">
      <c r="A46" s="310">
        <v>31</v>
      </c>
      <c r="B46" s="311" t="s">
        <v>242</v>
      </c>
      <c r="C46" s="860">
        <v>1.3537996795203351</v>
      </c>
      <c r="D46" s="860">
        <v>1.6227760066852759</v>
      </c>
      <c r="E46" s="860">
        <v>1.3785796158303205</v>
      </c>
      <c r="F46" s="860">
        <v>1.5560051635715926</v>
      </c>
      <c r="G46" s="860">
        <v>1.921889811231948</v>
      </c>
    </row>
    <row r="47" spans="1:7" ht="15" customHeight="1">
      <c r="A47" s="310"/>
      <c r="B47" s="126" t="s">
        <v>337</v>
      </c>
      <c r="C47" s="195"/>
      <c r="D47" s="195"/>
      <c r="E47" s="195"/>
      <c r="F47" s="195"/>
      <c r="G47" s="518"/>
    </row>
    <row r="48" spans="1:7" ht="15" customHeight="1">
      <c r="A48" s="310">
        <v>32</v>
      </c>
      <c r="B48" s="311" t="s">
        <v>344</v>
      </c>
      <c r="C48" s="709">
        <v>975761865.69949985</v>
      </c>
      <c r="D48" s="709">
        <v>959653544.58850002</v>
      </c>
      <c r="E48" s="709">
        <v>833593188.04699993</v>
      </c>
      <c r="F48" s="709">
        <v>789512210.15050006</v>
      </c>
      <c r="G48" s="709">
        <v>760879013.54322398</v>
      </c>
    </row>
    <row r="49" spans="1:7" ht="15" customHeight="1">
      <c r="A49" s="310">
        <v>33</v>
      </c>
      <c r="B49" s="311" t="s">
        <v>359</v>
      </c>
      <c r="C49" s="709">
        <v>751353689.16252029</v>
      </c>
      <c r="D49" s="709">
        <v>730904590.61831093</v>
      </c>
      <c r="E49" s="709">
        <v>695399459.45032656</v>
      </c>
      <c r="F49" s="709">
        <v>643301886.40562534</v>
      </c>
      <c r="G49" s="709">
        <v>618875991.44963336</v>
      </c>
    </row>
    <row r="50" spans="1:7" ht="15.75" thickBot="1">
      <c r="A50" s="279">
        <v>34</v>
      </c>
      <c r="B50" s="128" t="s">
        <v>377</v>
      </c>
      <c r="C50" s="861">
        <v>1.2986718236348997</v>
      </c>
      <c r="D50" s="861">
        <v>1.3129669137481792</v>
      </c>
      <c r="E50" s="861">
        <v>1.1987256773335826</v>
      </c>
      <c r="F50" s="861">
        <v>1.2272810430602155</v>
      </c>
      <c r="G50" s="861">
        <v>1.2294531118600476</v>
      </c>
    </row>
    <row r="51" spans="1:7">
      <c r="A51" s="16"/>
    </row>
    <row r="52" spans="1:7">
      <c r="B52" s="186"/>
    </row>
    <row r="53" spans="1:7" ht="51">
      <c r="B53" s="186" t="s">
        <v>257</v>
      </c>
    </row>
    <row r="55" spans="1:7">
      <c r="B55" s="185"/>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heetViews>
  <sheetFormatPr defaultColWidth="8.7109375" defaultRowHeight="15"/>
  <cols>
    <col min="1" max="1" width="11.42578125" style="523" customWidth="1"/>
    <col min="2" max="2" width="76.85546875" style="613" customWidth="1"/>
    <col min="3" max="3" width="22.85546875" style="523" customWidth="1"/>
    <col min="4" max="16384" width="8.7109375" style="523"/>
  </cols>
  <sheetData>
    <row r="1" spans="1:3">
      <c r="A1" s="212" t="s">
        <v>30</v>
      </c>
      <c r="B1" s="522" t="str">
        <f>'Info '!C2</f>
        <v>JSC " Halyk Bank Georgia"</v>
      </c>
    </row>
    <row r="2" spans="1:3">
      <c r="A2" s="212" t="s">
        <v>31</v>
      </c>
      <c r="B2" s="716">
        <f>'1. key ratios '!B2</f>
        <v>45930</v>
      </c>
    </row>
    <row r="3" spans="1:3">
      <c r="B3" s="523"/>
    </row>
    <row r="4" spans="1:3">
      <c r="A4" s="523" t="s">
        <v>295</v>
      </c>
      <c r="B4" s="523" t="s">
        <v>296</v>
      </c>
    </row>
    <row r="5" spans="1:3">
      <c r="A5" s="595" t="s">
        <v>297</v>
      </c>
      <c r="B5" s="596"/>
      <c r="C5" s="597"/>
    </row>
    <row r="6" spans="1:3">
      <c r="A6" s="601">
        <v>1</v>
      </c>
      <c r="B6" s="602" t="s">
        <v>751</v>
      </c>
      <c r="C6" s="603">
        <v>1086142390.7200031</v>
      </c>
    </row>
    <row r="7" spans="1:3">
      <c r="A7" s="601">
        <v>2</v>
      </c>
      <c r="B7" s="602" t="s">
        <v>298</v>
      </c>
      <c r="C7" s="603">
        <v>-7842858.8999999976</v>
      </c>
    </row>
    <row r="8" spans="1:3" ht="30">
      <c r="A8" s="604">
        <v>3</v>
      </c>
      <c r="B8" s="605" t="s">
        <v>299</v>
      </c>
      <c r="C8" s="603">
        <f>C6+C7</f>
        <v>1078299531.820003</v>
      </c>
    </row>
    <row r="9" spans="1:3">
      <c r="A9" s="595" t="s">
        <v>300</v>
      </c>
      <c r="B9" s="596"/>
      <c r="C9" s="598"/>
    </row>
    <row r="10" spans="1:3" ht="25.7" customHeight="1">
      <c r="A10" s="601">
        <v>4</v>
      </c>
      <c r="B10" s="606" t="s">
        <v>749</v>
      </c>
      <c r="C10" s="603">
        <f>'15. CCR '!F34</f>
        <v>0</v>
      </c>
    </row>
    <row r="11" spans="1:3" ht="25.7" customHeight="1">
      <c r="A11" s="601">
        <v>5</v>
      </c>
      <c r="B11" s="607" t="s">
        <v>750</v>
      </c>
      <c r="C11" s="603">
        <f>'15. CCR '!G34</f>
        <v>0</v>
      </c>
    </row>
    <row r="12" spans="1:3" ht="25.7" customHeight="1">
      <c r="A12" s="601">
        <v>6</v>
      </c>
      <c r="B12" s="607" t="s">
        <v>743</v>
      </c>
      <c r="C12" s="608">
        <f>'15. CCR '!I34</f>
        <v>0</v>
      </c>
    </row>
    <row r="13" spans="1:3" ht="25.7" customHeight="1">
      <c r="A13" s="609">
        <v>7</v>
      </c>
      <c r="B13" s="606" t="s">
        <v>744</v>
      </c>
      <c r="C13" s="603">
        <f>'15. CCR '!E34</f>
        <v>0</v>
      </c>
    </row>
    <row r="14" spans="1:3" ht="25.7" customHeight="1">
      <c r="A14" s="604">
        <v>8</v>
      </c>
      <c r="B14" s="599" t="s">
        <v>301</v>
      </c>
      <c r="C14" s="610">
        <f>C12</f>
        <v>0</v>
      </c>
    </row>
    <row r="15" spans="1:3">
      <c r="A15" s="595" t="s">
        <v>302</v>
      </c>
      <c r="B15" s="596"/>
      <c r="C15" s="598"/>
    </row>
    <row r="16" spans="1:3">
      <c r="A16" s="609">
        <v>9</v>
      </c>
      <c r="B16" s="606" t="s">
        <v>303</v>
      </c>
      <c r="C16" s="603">
        <v>0</v>
      </c>
    </row>
    <row r="17" spans="1:3">
      <c r="A17" s="609">
        <v>10</v>
      </c>
      <c r="B17" s="606" t="s">
        <v>304</v>
      </c>
      <c r="C17" s="603">
        <v>0</v>
      </c>
    </row>
    <row r="18" spans="1:3">
      <c r="A18" s="609">
        <v>11</v>
      </c>
      <c r="B18" s="606" t="s">
        <v>305</v>
      </c>
      <c r="C18" s="603">
        <v>0</v>
      </c>
    </row>
    <row r="19" spans="1:3" ht="30">
      <c r="A19" s="609">
        <v>12</v>
      </c>
      <c r="B19" s="606" t="s">
        <v>306</v>
      </c>
      <c r="C19" s="603">
        <v>0</v>
      </c>
    </row>
    <row r="20" spans="1:3">
      <c r="A20" s="609">
        <v>14</v>
      </c>
      <c r="B20" s="606" t="s">
        <v>307</v>
      </c>
      <c r="C20" s="603">
        <v>0</v>
      </c>
    </row>
    <row r="21" spans="1:3">
      <c r="A21" s="609">
        <v>14</v>
      </c>
      <c r="B21" s="606" t="s">
        <v>308</v>
      </c>
      <c r="C21" s="603">
        <v>0</v>
      </c>
    </row>
    <row r="22" spans="1:3">
      <c r="A22" s="604">
        <v>15</v>
      </c>
      <c r="B22" s="599" t="s">
        <v>309</v>
      </c>
      <c r="C22" s="610">
        <f>SUM(C16:C21)</f>
        <v>0</v>
      </c>
    </row>
    <row r="23" spans="1:3">
      <c r="A23" s="595" t="s">
        <v>310</v>
      </c>
      <c r="B23" s="596"/>
      <c r="C23" s="598"/>
    </row>
    <row r="24" spans="1:3">
      <c r="A24" s="614">
        <v>16</v>
      </c>
      <c r="B24" s="607" t="s">
        <v>311</v>
      </c>
      <c r="C24" s="603">
        <v>85307804.636698812</v>
      </c>
    </row>
    <row r="25" spans="1:3">
      <c r="A25" s="614">
        <v>17</v>
      </c>
      <c r="B25" s="607" t="s">
        <v>312</v>
      </c>
      <c r="C25" s="603">
        <v>-60530647.01134941</v>
      </c>
    </row>
    <row r="26" spans="1:3">
      <c r="A26" s="615">
        <v>18</v>
      </c>
      <c r="B26" s="599" t="s">
        <v>313</v>
      </c>
      <c r="C26" s="610">
        <f>C24+C25</f>
        <v>24777157.625349402</v>
      </c>
    </row>
    <row r="27" spans="1:3">
      <c r="A27" s="595" t="s">
        <v>314</v>
      </c>
      <c r="B27" s="596"/>
      <c r="C27" s="598"/>
    </row>
    <row r="28" spans="1:3" ht="30">
      <c r="A28" s="614">
        <v>19</v>
      </c>
      <c r="B28" s="606" t="s">
        <v>315</v>
      </c>
      <c r="C28" s="611">
        <v>0</v>
      </c>
    </row>
    <row r="29" spans="1:3">
      <c r="A29" s="614">
        <v>20</v>
      </c>
      <c r="B29" s="607" t="s">
        <v>316</v>
      </c>
      <c r="C29" s="611">
        <v>0</v>
      </c>
    </row>
    <row r="30" spans="1:3">
      <c r="A30" s="595" t="s">
        <v>748</v>
      </c>
      <c r="B30" s="596"/>
      <c r="C30" s="598"/>
    </row>
    <row r="31" spans="1:3">
      <c r="A31" s="615">
        <v>21</v>
      </c>
      <c r="B31" s="600" t="s">
        <v>317</v>
      </c>
      <c r="C31" s="610">
        <v>257242585.18000004</v>
      </c>
    </row>
    <row r="32" spans="1:3">
      <c r="A32" s="615">
        <v>22</v>
      </c>
      <c r="B32" s="599" t="s">
        <v>318</v>
      </c>
      <c r="C32" s="610">
        <f>C8+C14+C22+C26</f>
        <v>1103076689.4453526</v>
      </c>
    </row>
    <row r="33" spans="1:3">
      <c r="A33" s="595" t="s">
        <v>319</v>
      </c>
      <c r="B33" s="596"/>
      <c r="C33" s="598"/>
    </row>
    <row r="34" spans="1:3">
      <c r="A34" s="604">
        <v>23</v>
      </c>
      <c r="B34" s="599" t="s">
        <v>319</v>
      </c>
      <c r="C34" s="713">
        <f>C31/C32</f>
        <v>0.23320462452102617</v>
      </c>
    </row>
    <row r="35" spans="1:3">
      <c r="A35" s="595" t="s">
        <v>320</v>
      </c>
      <c r="B35" s="596"/>
      <c r="C35" s="598"/>
    </row>
    <row r="36" spans="1:3">
      <c r="A36" s="612" t="s">
        <v>321</v>
      </c>
      <c r="B36" s="606" t="s">
        <v>322</v>
      </c>
      <c r="C36" s="611">
        <v>0</v>
      </c>
    </row>
    <row r="37" spans="1:3" ht="30">
      <c r="A37" s="612" t="s">
        <v>323</v>
      </c>
      <c r="B37" s="602" t="s">
        <v>324</v>
      </c>
      <c r="C37" s="611">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heetViews>
  <sheetFormatPr defaultColWidth="8.85546875" defaultRowHeight="15"/>
  <cols>
    <col min="1" max="1" width="11.42578125" style="521" customWidth="1"/>
    <col min="2" max="2" width="76.85546875" style="237" customWidth="1"/>
    <col min="3" max="6" width="25.42578125" style="521" customWidth="1"/>
    <col min="7" max="16384" width="8.85546875" style="521"/>
  </cols>
  <sheetData>
    <row r="1" spans="1:6">
      <c r="A1" s="2" t="s">
        <v>30</v>
      </c>
      <c r="B1" s="3" t="str">
        <f>'Info '!C2</f>
        <v>JSC " Halyk Bank Georgia"</v>
      </c>
    </row>
    <row r="2" spans="1:6">
      <c r="A2" s="2" t="s">
        <v>31</v>
      </c>
      <c r="B2" s="715">
        <f>'1. key ratios '!B2</f>
        <v>45930</v>
      </c>
    </row>
    <row r="3" spans="1:6">
      <c r="A3" s="4"/>
      <c r="B3" s="521"/>
    </row>
    <row r="4" spans="1:6">
      <c r="A4" s="590" t="s">
        <v>738</v>
      </c>
    </row>
    <row r="5" spans="1:6" ht="60">
      <c r="B5" s="591"/>
      <c r="C5" s="592" t="s">
        <v>739</v>
      </c>
      <c r="D5" s="592" t="s">
        <v>741</v>
      </c>
      <c r="E5" s="592" t="s">
        <v>740</v>
      </c>
      <c r="F5" s="592" t="s">
        <v>742</v>
      </c>
    </row>
    <row r="6" spans="1:6">
      <c r="B6" s="593" t="s">
        <v>716</v>
      </c>
      <c r="C6" s="580">
        <f>IF(C7&gt;0,C7,IF(C8&gt;0,C8,IF(C9&gt;0,C9,0)))</f>
        <v>0</v>
      </c>
      <c r="D6" s="580">
        <f>IF(D7&gt;0,D7,IF(D8&gt;0,D8,IF(D9&gt;0,D9,0)))</f>
        <v>0</v>
      </c>
      <c r="E6" s="580">
        <f>IF(E7&gt;0,E7,IF(E8&gt;0,E8,IF(E9&gt;0,E9,0)))</f>
        <v>0</v>
      </c>
      <c r="F6" s="580">
        <f>IF(F7&gt;0,F7,IF(F8&gt;0,F8,IF(F9&gt;0,F9,0)))</f>
        <v>0</v>
      </c>
    </row>
    <row r="7" spans="1:6">
      <c r="B7" s="581" t="s">
        <v>729</v>
      </c>
      <c r="C7" s="594">
        <v>0</v>
      </c>
      <c r="D7" s="594">
        <v>0</v>
      </c>
      <c r="E7" s="594">
        <v>0</v>
      </c>
      <c r="F7" s="594">
        <v>0</v>
      </c>
    </row>
    <row r="8" spans="1:6">
      <c r="B8" s="581" t="s">
        <v>730</v>
      </c>
      <c r="C8" s="594">
        <v>0</v>
      </c>
      <c r="D8" s="594">
        <v>0</v>
      </c>
      <c r="E8" s="594">
        <v>0</v>
      </c>
      <c r="F8" s="594">
        <v>0</v>
      </c>
    </row>
    <row r="9" spans="1:6">
      <c r="B9" s="581" t="s">
        <v>737</v>
      </c>
      <c r="C9" s="594">
        <v>0</v>
      </c>
      <c r="D9" s="594">
        <v>0</v>
      </c>
      <c r="E9" s="594">
        <v>0</v>
      </c>
      <c r="F9" s="594">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N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RowHeight="15"/>
  <cols>
    <col min="1" max="1" width="8.85546875" style="167"/>
    <col min="2" max="2" width="82.5703125" style="280" customWidth="1"/>
    <col min="3" max="7" width="17.5703125" style="167" customWidth="1"/>
  </cols>
  <sheetData>
    <row r="1" spans="1:14">
      <c r="A1" s="167" t="s">
        <v>30</v>
      </c>
      <c r="B1" s="3" t="str">
        <f>'Info '!C2</f>
        <v>JSC " Halyk Bank Georgia"</v>
      </c>
    </row>
    <row r="2" spans="1:14">
      <c r="A2" s="167" t="s">
        <v>31</v>
      </c>
      <c r="B2" s="715">
        <f>'1. key ratios '!B2</f>
        <v>45930</v>
      </c>
    </row>
    <row r="4" spans="1:14" ht="15.75" thickBot="1">
      <c r="A4" s="167" t="s">
        <v>376</v>
      </c>
      <c r="B4" s="281" t="s">
        <v>337</v>
      </c>
    </row>
    <row r="5" spans="1:14">
      <c r="A5" s="282"/>
      <c r="B5" s="283"/>
      <c r="C5" s="796" t="s">
        <v>338</v>
      </c>
      <c r="D5" s="796"/>
      <c r="E5" s="796"/>
      <c r="F5" s="796"/>
      <c r="G5" s="797" t="s">
        <v>339</v>
      </c>
    </row>
    <row r="6" spans="1:14">
      <c r="A6" s="284"/>
      <c r="B6" s="285"/>
      <c r="C6" s="286" t="s">
        <v>340</v>
      </c>
      <c r="D6" s="287" t="s">
        <v>341</v>
      </c>
      <c r="E6" s="287" t="s">
        <v>342</v>
      </c>
      <c r="F6" s="287" t="s">
        <v>343</v>
      </c>
      <c r="G6" s="798"/>
    </row>
    <row r="7" spans="1:14">
      <c r="A7" s="288"/>
      <c r="B7" s="289" t="s">
        <v>344</v>
      </c>
      <c r="C7" s="290"/>
      <c r="D7" s="290"/>
      <c r="E7" s="290"/>
      <c r="F7" s="290"/>
      <c r="G7" s="291"/>
    </row>
    <row r="8" spans="1:14">
      <c r="A8" s="292">
        <v>1</v>
      </c>
      <c r="B8" s="293" t="s">
        <v>345</v>
      </c>
      <c r="C8" s="648">
        <f>SUM(C9:C10)</f>
        <v>257242585.18000004</v>
      </c>
      <c r="D8" s="648">
        <f>SUM(D9:D10)</f>
        <v>0</v>
      </c>
      <c r="E8" s="648">
        <f>SUM(E9:E10)</f>
        <v>0</v>
      </c>
      <c r="F8" s="648">
        <f>SUM(F9:F10)</f>
        <v>606126256.07999992</v>
      </c>
      <c r="G8" s="294">
        <f>SUM(G9:G10)</f>
        <v>863368841.25999999</v>
      </c>
      <c r="I8" s="647"/>
      <c r="J8" s="647"/>
      <c r="K8" s="647"/>
      <c r="L8" s="647"/>
      <c r="M8" s="647"/>
      <c r="N8" s="647"/>
    </row>
    <row r="9" spans="1:14">
      <c r="A9" s="292">
        <v>2</v>
      </c>
      <c r="B9" s="295" t="s">
        <v>346</v>
      </c>
      <c r="C9" s="648">
        <v>257242585.18000004</v>
      </c>
      <c r="D9" s="648">
        <v>0</v>
      </c>
      <c r="E9" s="648">
        <v>0</v>
      </c>
      <c r="F9" s="648">
        <v>27154583.039999999</v>
      </c>
      <c r="G9" s="294">
        <v>284397168.22000003</v>
      </c>
      <c r="I9" s="647"/>
      <c r="J9" s="647"/>
      <c r="K9" s="647"/>
      <c r="L9" s="647"/>
      <c r="M9" s="647"/>
      <c r="N9" s="647"/>
    </row>
    <row r="10" spans="1:14">
      <c r="A10" s="292">
        <v>3</v>
      </c>
      <c r="B10" s="295" t="s">
        <v>347</v>
      </c>
      <c r="C10" s="649"/>
      <c r="D10" s="649"/>
      <c r="E10" s="649"/>
      <c r="F10" s="648">
        <v>578971673.03999996</v>
      </c>
      <c r="G10" s="294">
        <v>578971673.03999996</v>
      </c>
      <c r="I10" s="647"/>
      <c r="J10" s="647"/>
      <c r="K10" s="647"/>
      <c r="L10" s="647"/>
      <c r="M10" s="647"/>
      <c r="N10" s="647"/>
    </row>
    <row r="11" spans="1:14" ht="14.45" customHeight="1">
      <c r="A11" s="292">
        <v>4</v>
      </c>
      <c r="B11" s="293" t="s">
        <v>348</v>
      </c>
      <c r="C11" s="648">
        <f t="shared" ref="C11:F11" si="0">SUM(C12:C13)</f>
        <v>21965528.879999973</v>
      </c>
      <c r="D11" s="648">
        <f t="shared" si="0"/>
        <v>27236679.36999999</v>
      </c>
      <c r="E11" s="648">
        <f t="shared" si="0"/>
        <v>23550849.52</v>
      </c>
      <c r="F11" s="648">
        <f t="shared" si="0"/>
        <v>14681746.51</v>
      </c>
      <c r="G11" s="294">
        <f>SUM(G12:G13)</f>
        <v>76879101.619499967</v>
      </c>
      <c r="I11" s="647"/>
      <c r="J11" s="647"/>
      <c r="K11" s="647"/>
      <c r="L11" s="647"/>
      <c r="M11" s="647"/>
      <c r="N11" s="647"/>
    </row>
    <row r="12" spans="1:14">
      <c r="A12" s="292">
        <v>5</v>
      </c>
      <c r="B12" s="295" t="s">
        <v>349</v>
      </c>
      <c r="C12" s="648">
        <v>16039464.649999974</v>
      </c>
      <c r="D12" s="650">
        <v>21805604.449999988</v>
      </c>
      <c r="E12" s="648">
        <v>22021676.890000001</v>
      </c>
      <c r="F12" s="648">
        <v>13825919.52</v>
      </c>
      <c r="G12" s="294">
        <v>70008032.234499961</v>
      </c>
      <c r="I12" s="647"/>
      <c r="J12" s="647"/>
      <c r="K12" s="647"/>
      <c r="L12" s="647"/>
      <c r="M12" s="647"/>
      <c r="N12" s="647"/>
    </row>
    <row r="13" spans="1:14">
      <c r="A13" s="292">
        <v>6</v>
      </c>
      <c r="B13" s="295" t="s">
        <v>350</v>
      </c>
      <c r="C13" s="648">
        <v>5926064.2299999995</v>
      </c>
      <c r="D13" s="650">
        <v>5431074.9200000009</v>
      </c>
      <c r="E13" s="648">
        <v>1529172.63</v>
      </c>
      <c r="F13" s="648">
        <v>855826.99</v>
      </c>
      <c r="G13" s="294">
        <v>6871069.3850000007</v>
      </c>
      <c r="I13" s="647"/>
      <c r="J13" s="647"/>
      <c r="K13" s="647"/>
      <c r="L13" s="647"/>
      <c r="M13" s="647"/>
      <c r="N13" s="647"/>
    </row>
    <row r="14" spans="1:14">
      <c r="A14" s="292">
        <v>7</v>
      </c>
      <c r="B14" s="293" t="s">
        <v>351</v>
      </c>
      <c r="C14" s="648">
        <f t="shared" ref="C14:F14" si="1">SUM(C15:C16)</f>
        <v>57289643.93</v>
      </c>
      <c r="D14" s="648">
        <f t="shared" si="1"/>
        <v>28165110.459999945</v>
      </c>
      <c r="E14" s="648">
        <f t="shared" si="1"/>
        <v>18045416.619999997</v>
      </c>
      <c r="F14" s="648">
        <f t="shared" si="1"/>
        <v>1404783.6799999997</v>
      </c>
      <c r="G14" s="294">
        <f>SUM(G15:G16)</f>
        <v>35513922.819999978</v>
      </c>
      <c r="I14" s="647"/>
      <c r="J14" s="647"/>
      <c r="K14" s="647"/>
      <c r="L14" s="647"/>
      <c r="M14" s="647"/>
      <c r="N14" s="647"/>
    </row>
    <row r="15" spans="1:14" ht="39">
      <c r="A15" s="292">
        <v>8</v>
      </c>
      <c r="B15" s="295" t="s">
        <v>352</v>
      </c>
      <c r="C15" s="648">
        <v>51592803.880000003</v>
      </c>
      <c r="D15" s="650">
        <v>2249841.4599999473</v>
      </c>
      <c r="E15" s="648">
        <v>15480416.619999999</v>
      </c>
      <c r="F15" s="648">
        <v>1404783.6799999997</v>
      </c>
      <c r="G15" s="294">
        <v>35363922.819999978</v>
      </c>
      <c r="I15" s="647"/>
      <c r="J15" s="647"/>
      <c r="K15" s="647"/>
      <c r="L15" s="647"/>
      <c r="M15" s="647"/>
      <c r="N15" s="647"/>
    </row>
    <row r="16" spans="1:14" ht="26.25">
      <c r="A16" s="292">
        <v>9</v>
      </c>
      <c r="B16" s="295" t="s">
        <v>353</v>
      </c>
      <c r="C16" s="648">
        <v>5696840.0499999998</v>
      </c>
      <c r="D16" s="650">
        <v>25915268.999999996</v>
      </c>
      <c r="E16" s="648">
        <v>2565000</v>
      </c>
      <c r="F16" s="648">
        <v>0</v>
      </c>
      <c r="G16" s="294">
        <v>150000</v>
      </c>
      <c r="I16" s="647"/>
      <c r="J16" s="647"/>
      <c r="K16" s="647"/>
      <c r="L16" s="647"/>
      <c r="M16" s="647"/>
      <c r="N16" s="647"/>
    </row>
    <row r="17" spans="1:14">
      <c r="A17" s="292">
        <v>10</v>
      </c>
      <c r="B17" s="293" t="s">
        <v>354</v>
      </c>
      <c r="C17" s="648">
        <v>0</v>
      </c>
      <c r="D17" s="650">
        <v>0</v>
      </c>
      <c r="E17" s="648">
        <v>0</v>
      </c>
      <c r="F17" s="648">
        <v>0</v>
      </c>
      <c r="G17" s="294">
        <v>0</v>
      </c>
      <c r="I17" s="647"/>
      <c r="J17" s="647"/>
      <c r="K17" s="647"/>
      <c r="L17" s="647"/>
      <c r="M17" s="647"/>
      <c r="N17" s="647"/>
    </row>
    <row r="18" spans="1:14">
      <c r="A18" s="292">
        <v>11</v>
      </c>
      <c r="B18" s="293" t="s">
        <v>355</v>
      </c>
      <c r="C18" s="648">
        <f>SUM(C19:C20)</f>
        <v>0</v>
      </c>
      <c r="D18" s="650">
        <f t="shared" ref="D18:G18" si="2">SUM(D19:D20)</f>
        <v>5855577.1733011911</v>
      </c>
      <c r="E18" s="648">
        <f t="shared" si="2"/>
        <v>9489341.0800000206</v>
      </c>
      <c r="F18" s="648">
        <f t="shared" si="2"/>
        <v>7246013.3399999999</v>
      </c>
      <c r="G18" s="294">
        <f t="shared" si="2"/>
        <v>0</v>
      </c>
      <c r="I18" s="647"/>
      <c r="J18" s="647"/>
      <c r="K18" s="647"/>
      <c r="L18" s="647"/>
      <c r="M18" s="647"/>
      <c r="N18" s="647"/>
    </row>
    <row r="19" spans="1:14">
      <c r="A19" s="292">
        <v>12</v>
      </c>
      <c r="B19" s="295" t="s">
        <v>356</v>
      </c>
      <c r="C19" s="649"/>
      <c r="D19" s="650">
        <v>0</v>
      </c>
      <c r="E19" s="648">
        <v>0</v>
      </c>
      <c r="F19" s="648">
        <v>0</v>
      </c>
      <c r="G19" s="294">
        <v>0</v>
      </c>
      <c r="I19" s="647"/>
      <c r="J19" s="647"/>
      <c r="K19" s="647"/>
      <c r="L19" s="647"/>
      <c r="M19" s="647"/>
      <c r="N19" s="647"/>
    </row>
    <row r="20" spans="1:14">
      <c r="A20" s="292">
        <v>13</v>
      </c>
      <c r="B20" s="295" t="s">
        <v>357</v>
      </c>
      <c r="C20" s="648">
        <v>0</v>
      </c>
      <c r="D20" s="648">
        <v>5855577.1733011911</v>
      </c>
      <c r="E20" s="648">
        <v>9489341.0800000206</v>
      </c>
      <c r="F20" s="648">
        <v>7246013.3399999999</v>
      </c>
      <c r="G20" s="294">
        <v>0</v>
      </c>
      <c r="I20" s="647"/>
      <c r="J20" s="647"/>
      <c r="K20" s="647"/>
      <c r="L20" s="647"/>
      <c r="M20" s="647"/>
      <c r="N20" s="647"/>
    </row>
    <row r="21" spans="1:14">
      <c r="A21" s="296">
        <v>14</v>
      </c>
      <c r="B21" s="297" t="s">
        <v>358</v>
      </c>
      <c r="C21" s="649"/>
      <c r="D21" s="649"/>
      <c r="E21" s="649"/>
      <c r="F21" s="649"/>
      <c r="G21" s="298">
        <f>SUM(G8,G11,G14,G17,G18)</f>
        <v>975761865.69949985</v>
      </c>
      <c r="I21" s="647"/>
      <c r="J21" s="647"/>
      <c r="K21" s="647"/>
      <c r="L21" s="647"/>
      <c r="M21" s="647"/>
      <c r="N21" s="647"/>
    </row>
    <row r="22" spans="1:14">
      <c r="A22" s="299"/>
      <c r="B22" s="300" t="s">
        <v>359</v>
      </c>
      <c r="C22" s="301"/>
      <c r="D22" s="302"/>
      <c r="E22" s="301"/>
      <c r="F22" s="301"/>
      <c r="G22" s="303"/>
      <c r="I22" s="647"/>
      <c r="J22" s="647"/>
      <c r="K22" s="647"/>
      <c r="L22" s="647"/>
      <c r="M22" s="647"/>
      <c r="N22" s="647"/>
    </row>
    <row r="23" spans="1:14">
      <c r="A23" s="292">
        <v>15</v>
      </c>
      <c r="B23" s="293" t="s">
        <v>360</v>
      </c>
      <c r="C23" s="651">
        <v>115151781.25600003</v>
      </c>
      <c r="D23" s="652">
        <v>0</v>
      </c>
      <c r="E23" s="651">
        <v>0</v>
      </c>
      <c r="F23" s="651">
        <v>891835.6</v>
      </c>
      <c r="G23" s="294">
        <v>4495804.1023000004</v>
      </c>
      <c r="I23" s="647"/>
      <c r="J23" s="647"/>
      <c r="K23" s="647"/>
      <c r="L23" s="647"/>
      <c r="M23" s="647"/>
      <c r="N23" s="647"/>
    </row>
    <row r="24" spans="1:14">
      <c r="A24" s="292">
        <v>16</v>
      </c>
      <c r="B24" s="293" t="s">
        <v>361</v>
      </c>
      <c r="C24" s="648">
        <f>SUM(C25:C27,C29,C31)</f>
        <v>0</v>
      </c>
      <c r="D24" s="650">
        <f t="shared" ref="D24:G24" si="3">SUM(D25:D27,D29,D31)</f>
        <v>112546106.40930936</v>
      </c>
      <c r="E24" s="648">
        <f t="shared" si="3"/>
        <v>112671236.26592898</v>
      </c>
      <c r="F24" s="648">
        <f t="shared" si="3"/>
        <v>566775974.77876222</v>
      </c>
      <c r="G24" s="294">
        <f t="shared" si="3"/>
        <v>580439025.6594981</v>
      </c>
      <c r="I24" s="647"/>
      <c r="J24" s="647"/>
      <c r="K24" s="647"/>
      <c r="L24" s="647"/>
      <c r="M24" s="647"/>
      <c r="N24" s="647"/>
    </row>
    <row r="25" spans="1:14">
      <c r="A25" s="292">
        <v>17</v>
      </c>
      <c r="B25" s="295" t="s">
        <v>362</v>
      </c>
      <c r="C25" s="648">
        <v>0</v>
      </c>
      <c r="D25" s="648">
        <v>0</v>
      </c>
      <c r="E25" s="648">
        <v>0</v>
      </c>
      <c r="F25" s="648">
        <v>0</v>
      </c>
      <c r="G25" s="648">
        <v>0</v>
      </c>
      <c r="I25" s="647"/>
      <c r="J25" s="647"/>
      <c r="K25" s="647"/>
      <c r="L25" s="647"/>
      <c r="M25" s="647"/>
      <c r="N25" s="647"/>
    </row>
    <row r="26" spans="1:14" ht="26.25">
      <c r="A26" s="292">
        <v>18</v>
      </c>
      <c r="B26" s="295" t="s">
        <v>363</v>
      </c>
      <c r="C26" s="648">
        <v>0</v>
      </c>
      <c r="D26" s="648">
        <v>40796535.749981508</v>
      </c>
      <c r="E26" s="648">
        <v>24242853.763853878</v>
      </c>
      <c r="F26" s="648">
        <v>2330421.816164616</v>
      </c>
      <c r="G26" s="648">
        <v>20571329.060588781</v>
      </c>
      <c r="I26" s="647"/>
      <c r="J26" s="647"/>
      <c r="K26" s="647"/>
      <c r="L26" s="647"/>
      <c r="M26" s="647"/>
      <c r="N26" s="647"/>
    </row>
    <row r="27" spans="1:14">
      <c r="A27" s="292">
        <v>19</v>
      </c>
      <c r="B27" s="295" t="s">
        <v>364</v>
      </c>
      <c r="C27" s="648">
        <v>0</v>
      </c>
      <c r="D27" s="648">
        <v>57154470.144734345</v>
      </c>
      <c r="E27" s="648">
        <v>74547928.636102557</v>
      </c>
      <c r="F27" s="648">
        <v>315065480.46916366</v>
      </c>
      <c r="G27" s="648">
        <v>333656857.78920758</v>
      </c>
      <c r="I27" s="647"/>
      <c r="J27" s="647"/>
      <c r="K27" s="647"/>
      <c r="L27" s="647"/>
      <c r="M27" s="647"/>
      <c r="N27" s="647"/>
    </row>
    <row r="28" spans="1:14">
      <c r="A28" s="292">
        <v>20</v>
      </c>
      <c r="B28" s="304" t="s">
        <v>365</v>
      </c>
      <c r="C28" s="648">
        <v>0</v>
      </c>
      <c r="D28" s="648">
        <v>0</v>
      </c>
      <c r="E28" s="648">
        <v>0</v>
      </c>
      <c r="F28" s="648">
        <v>0</v>
      </c>
      <c r="G28" s="648">
        <v>0</v>
      </c>
      <c r="I28" s="647"/>
      <c r="J28" s="647"/>
      <c r="K28" s="647"/>
      <c r="L28" s="647"/>
      <c r="M28" s="647"/>
      <c r="N28" s="647"/>
    </row>
    <row r="29" spans="1:14">
      <c r="A29" s="292">
        <v>21</v>
      </c>
      <c r="B29" s="295" t="s">
        <v>366</v>
      </c>
      <c r="C29" s="648">
        <v>0</v>
      </c>
      <c r="D29" s="648">
        <v>14595100.514593504</v>
      </c>
      <c r="E29" s="648">
        <v>13880453.865972541</v>
      </c>
      <c r="F29" s="648">
        <v>249090500.22943386</v>
      </c>
      <c r="G29" s="648">
        <v>225964702.3853018</v>
      </c>
      <c r="I29" s="647"/>
      <c r="J29" s="647"/>
      <c r="K29" s="647"/>
      <c r="L29" s="647"/>
      <c r="M29" s="647"/>
      <c r="N29" s="647"/>
    </row>
    <row r="30" spans="1:14">
      <c r="A30" s="292">
        <v>22</v>
      </c>
      <c r="B30" s="304" t="s">
        <v>365</v>
      </c>
      <c r="C30" s="648">
        <v>0</v>
      </c>
      <c r="D30" s="648">
        <v>0</v>
      </c>
      <c r="E30" s="648">
        <v>0</v>
      </c>
      <c r="F30" s="648">
        <v>0</v>
      </c>
      <c r="G30" s="648">
        <v>0</v>
      </c>
      <c r="I30" s="647"/>
      <c r="J30" s="647"/>
      <c r="K30" s="647"/>
      <c r="L30" s="647"/>
      <c r="M30" s="647"/>
      <c r="N30" s="647"/>
    </row>
    <row r="31" spans="1:14">
      <c r="A31" s="292">
        <v>23</v>
      </c>
      <c r="B31" s="295" t="s">
        <v>367</v>
      </c>
      <c r="C31" s="648">
        <v>0</v>
      </c>
      <c r="D31" s="648">
        <v>0</v>
      </c>
      <c r="E31" s="648">
        <v>0</v>
      </c>
      <c r="F31" s="648">
        <v>289572.26400000002</v>
      </c>
      <c r="G31" s="648">
        <v>246136.42440000002</v>
      </c>
      <c r="I31" s="647"/>
      <c r="J31" s="647"/>
      <c r="K31" s="647"/>
      <c r="L31" s="647"/>
      <c r="M31" s="647"/>
      <c r="N31" s="647"/>
    </row>
    <row r="32" spans="1:14">
      <c r="A32" s="292">
        <v>24</v>
      </c>
      <c r="B32" s="293" t="s">
        <v>368</v>
      </c>
      <c r="C32" s="648">
        <v>0</v>
      </c>
      <c r="D32" s="648">
        <v>0</v>
      </c>
      <c r="E32" s="648">
        <v>0</v>
      </c>
      <c r="F32" s="648">
        <v>0</v>
      </c>
      <c r="G32" s="648">
        <v>0</v>
      </c>
      <c r="I32" s="647"/>
      <c r="J32" s="647"/>
      <c r="K32" s="647"/>
      <c r="L32" s="647"/>
      <c r="M32" s="647"/>
      <c r="N32" s="647"/>
    </row>
    <row r="33" spans="1:14">
      <c r="A33" s="292">
        <v>25</v>
      </c>
      <c r="B33" s="293" t="s">
        <v>369</v>
      </c>
      <c r="C33" s="648">
        <f>SUM(C34:C35)</f>
        <v>41450297.579999752</v>
      </c>
      <c r="D33" s="648">
        <f>SUM(D34:D35)</f>
        <v>13357703.04020711</v>
      </c>
      <c r="E33" s="648">
        <f>SUM(E34:E35)</f>
        <v>6772903.2483487204</v>
      </c>
      <c r="F33" s="648">
        <f>SUM(F34:F35)</f>
        <v>111037661.12144402</v>
      </c>
      <c r="G33" s="294">
        <f>SUM(G34:G35)</f>
        <v>161661801.06622213</v>
      </c>
      <c r="I33" s="647"/>
      <c r="J33" s="647"/>
      <c r="K33" s="647"/>
      <c r="L33" s="647"/>
      <c r="M33" s="647"/>
      <c r="N33" s="647"/>
    </row>
    <row r="34" spans="1:14">
      <c r="A34" s="292">
        <v>26</v>
      </c>
      <c r="B34" s="295" t="s">
        <v>370</v>
      </c>
      <c r="C34" s="649"/>
      <c r="D34" s="650">
        <v>0</v>
      </c>
      <c r="E34" s="650">
        <v>0</v>
      </c>
      <c r="F34" s="650">
        <v>0</v>
      </c>
      <c r="G34" s="650">
        <v>0</v>
      </c>
      <c r="I34" s="647"/>
      <c r="J34" s="647"/>
      <c r="K34" s="647"/>
      <c r="L34" s="647"/>
      <c r="M34" s="647"/>
      <c r="N34" s="647"/>
    </row>
    <row r="35" spans="1:14">
      <c r="A35" s="292">
        <v>27</v>
      </c>
      <c r="B35" s="295" t="s">
        <v>371</v>
      </c>
      <c r="C35" s="648">
        <v>41450297.579999752</v>
      </c>
      <c r="D35" s="648">
        <v>13357703.04020711</v>
      </c>
      <c r="E35" s="648">
        <v>6772903.2483487204</v>
      </c>
      <c r="F35" s="648">
        <v>111037661.12144402</v>
      </c>
      <c r="G35" s="648">
        <v>161661801.06622213</v>
      </c>
      <c r="I35" s="647"/>
      <c r="J35" s="647"/>
      <c r="K35" s="647"/>
      <c r="L35" s="647"/>
      <c r="M35" s="647"/>
      <c r="N35" s="647"/>
    </row>
    <row r="36" spans="1:14">
      <c r="A36" s="292">
        <v>28</v>
      </c>
      <c r="B36" s="293" t="s">
        <v>372</v>
      </c>
      <c r="C36" s="648">
        <v>62194161.329999998</v>
      </c>
      <c r="D36" s="648">
        <v>1394791.5</v>
      </c>
      <c r="E36" s="648">
        <v>14739051.18</v>
      </c>
      <c r="F36" s="648">
        <v>7675092.9699999997</v>
      </c>
      <c r="G36" s="648">
        <v>4757058.3344999999</v>
      </c>
      <c r="I36" s="647"/>
      <c r="J36" s="647"/>
      <c r="K36" s="647"/>
      <c r="L36" s="647"/>
      <c r="M36" s="647"/>
      <c r="N36" s="647"/>
    </row>
    <row r="37" spans="1:14">
      <c r="A37" s="296">
        <v>29</v>
      </c>
      <c r="B37" s="297" t="s">
        <v>373</v>
      </c>
      <c r="C37" s="649"/>
      <c r="D37" s="649"/>
      <c r="E37" s="649"/>
      <c r="F37" s="649"/>
      <c r="G37" s="298">
        <f>SUM(G23:G24,G32:G33,G36)</f>
        <v>751353689.16252029</v>
      </c>
      <c r="I37" s="647"/>
      <c r="J37" s="647"/>
      <c r="K37" s="647"/>
      <c r="L37" s="647"/>
      <c r="M37" s="647"/>
      <c r="N37" s="647"/>
    </row>
    <row r="38" spans="1:14">
      <c r="A38" s="288"/>
      <c r="B38" s="305"/>
      <c r="C38" s="306"/>
      <c r="D38" s="306"/>
      <c r="E38" s="306"/>
      <c r="F38" s="306"/>
      <c r="G38" s="307"/>
      <c r="I38" s="647"/>
      <c r="J38" s="647"/>
      <c r="K38" s="647"/>
      <c r="L38" s="647"/>
      <c r="M38" s="647"/>
      <c r="N38" s="647"/>
    </row>
    <row r="39" spans="1:14" ht="15.75" thickBot="1">
      <c r="A39" s="308">
        <v>30</v>
      </c>
      <c r="B39" s="309" t="s">
        <v>374</v>
      </c>
      <c r="C39" s="653"/>
      <c r="D39" s="654"/>
      <c r="E39" s="654"/>
      <c r="F39" s="655"/>
      <c r="G39" s="656">
        <f>IFERROR(G21/G37,0)</f>
        <v>1.2986718236348997</v>
      </c>
      <c r="I39" s="647"/>
      <c r="J39" s="647"/>
      <c r="K39" s="647"/>
      <c r="L39" s="647"/>
      <c r="M39" s="647"/>
      <c r="N39" s="647"/>
    </row>
    <row r="42" spans="1:14" ht="39">
      <c r="B42" s="280"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heetViews>
  <sheetFormatPr defaultColWidth="9.140625" defaultRowHeight="12.75"/>
  <cols>
    <col min="1" max="1" width="11.85546875" style="382" bestFit="1" customWidth="1"/>
    <col min="2" max="2" width="105.140625" style="382" bestFit="1" customWidth="1"/>
    <col min="3" max="3" width="16" style="382" customWidth="1"/>
    <col min="4" max="4" width="15" style="382" customWidth="1"/>
    <col min="5" max="5" width="17.42578125" style="382" bestFit="1" customWidth="1"/>
    <col min="6" max="6" width="13.7109375" style="382" customWidth="1"/>
    <col min="7" max="7" width="30.42578125" style="382" customWidth="1"/>
    <col min="8" max="8" width="18.85546875" style="382" customWidth="1"/>
    <col min="9" max="16384" width="9.140625" style="382"/>
  </cols>
  <sheetData>
    <row r="1" spans="1:8" ht="13.5">
      <c r="A1" s="312" t="s">
        <v>30</v>
      </c>
      <c r="B1" s="391" t="str">
        <f>'Info '!C2</f>
        <v>JSC " Halyk Bank Georgia"</v>
      </c>
    </row>
    <row r="2" spans="1:8">
      <c r="A2" s="313" t="s">
        <v>31</v>
      </c>
      <c r="B2" s="720">
        <f>'1. key ratios '!B2</f>
        <v>45930</v>
      </c>
    </row>
    <row r="3" spans="1:8">
      <c r="A3" s="314" t="s">
        <v>380</v>
      </c>
    </row>
    <row r="5" spans="1:8" ht="12" customHeight="1">
      <c r="A5" s="799" t="s">
        <v>381</v>
      </c>
      <c r="B5" s="800"/>
      <c r="C5" s="805" t="s">
        <v>382</v>
      </c>
      <c r="D5" s="806"/>
      <c r="E5" s="806"/>
      <c r="F5" s="806"/>
      <c r="G5" s="806"/>
      <c r="H5" s="807"/>
    </row>
    <row r="6" spans="1:8">
      <c r="A6" s="801"/>
      <c r="B6" s="802"/>
      <c r="C6" s="808"/>
      <c r="D6" s="809"/>
      <c r="E6" s="809"/>
      <c r="F6" s="809"/>
      <c r="G6" s="809"/>
      <c r="H6" s="810"/>
    </row>
    <row r="7" spans="1:8">
      <c r="A7" s="803"/>
      <c r="B7" s="804"/>
      <c r="C7" s="390" t="s">
        <v>383</v>
      </c>
      <c r="D7" s="390" t="s">
        <v>384</v>
      </c>
      <c r="E7" s="390" t="s">
        <v>385</v>
      </c>
      <c r="F7" s="390" t="s">
        <v>386</v>
      </c>
      <c r="G7" s="390" t="s">
        <v>387</v>
      </c>
      <c r="H7" s="390" t="s">
        <v>64</v>
      </c>
    </row>
    <row r="8" spans="1:8">
      <c r="A8" s="386">
        <v>1</v>
      </c>
      <c r="B8" s="385" t="s">
        <v>51</v>
      </c>
      <c r="C8" s="645">
        <v>30667490.18</v>
      </c>
      <c r="D8" s="645">
        <v>0</v>
      </c>
      <c r="E8" s="645">
        <v>5791445.3032951588</v>
      </c>
      <c r="F8" s="645">
        <v>0</v>
      </c>
      <c r="G8" s="645">
        <v>0</v>
      </c>
      <c r="H8" s="645">
        <f t="shared" ref="H8:H21" si="0">SUM(C8:G8)</f>
        <v>36458935.483295158</v>
      </c>
    </row>
    <row r="9" spans="1:8">
      <c r="A9" s="386">
        <v>2</v>
      </c>
      <c r="B9" s="385" t="s">
        <v>52</v>
      </c>
      <c r="C9" s="645">
        <v>0</v>
      </c>
      <c r="D9" s="645">
        <v>0</v>
      </c>
      <c r="E9" s="645">
        <v>0</v>
      </c>
      <c r="F9" s="645">
        <v>0</v>
      </c>
      <c r="G9" s="645">
        <v>0</v>
      </c>
      <c r="H9" s="645">
        <f t="shared" si="0"/>
        <v>0</v>
      </c>
    </row>
    <row r="10" spans="1:8">
      <c r="A10" s="386">
        <v>3</v>
      </c>
      <c r="B10" s="385" t="s">
        <v>152</v>
      </c>
      <c r="C10" s="645">
        <v>0</v>
      </c>
      <c r="D10" s="645">
        <v>0</v>
      </c>
      <c r="E10" s="645">
        <v>0</v>
      </c>
      <c r="F10" s="645">
        <v>0</v>
      </c>
      <c r="G10" s="645">
        <v>0</v>
      </c>
      <c r="H10" s="645">
        <f t="shared" si="0"/>
        <v>0</v>
      </c>
    </row>
    <row r="11" spans="1:8">
      <c r="A11" s="386">
        <v>4</v>
      </c>
      <c r="B11" s="385" t="s">
        <v>53</v>
      </c>
      <c r="C11" s="645">
        <v>0</v>
      </c>
      <c r="D11" s="645">
        <v>0</v>
      </c>
      <c r="E11" s="645">
        <v>0</v>
      </c>
      <c r="F11" s="645">
        <v>0</v>
      </c>
      <c r="G11" s="645">
        <v>0</v>
      </c>
      <c r="H11" s="645">
        <f t="shared" si="0"/>
        <v>0</v>
      </c>
    </row>
    <row r="12" spans="1:8">
      <c r="A12" s="386">
        <v>5</v>
      </c>
      <c r="B12" s="385" t="s">
        <v>54</v>
      </c>
      <c r="C12" s="645">
        <v>0</v>
      </c>
      <c r="D12" s="645">
        <v>0</v>
      </c>
      <c r="E12" s="645">
        <v>0</v>
      </c>
      <c r="F12" s="645">
        <v>0</v>
      </c>
      <c r="G12" s="645">
        <v>0</v>
      </c>
      <c r="H12" s="645">
        <f t="shared" si="0"/>
        <v>0</v>
      </c>
    </row>
    <row r="13" spans="1:8">
      <c r="A13" s="386">
        <v>6</v>
      </c>
      <c r="B13" s="385" t="s">
        <v>55</v>
      </c>
      <c r="C13" s="645">
        <v>46607152.890000015</v>
      </c>
      <c r="D13" s="645">
        <v>11999750.213109789</v>
      </c>
      <c r="E13" s="645">
        <v>0</v>
      </c>
      <c r="F13" s="645">
        <v>8862060.8368902206</v>
      </c>
      <c r="G13" s="645">
        <v>0</v>
      </c>
      <c r="H13" s="645">
        <f t="shared" si="0"/>
        <v>67468963.940000027</v>
      </c>
    </row>
    <row r="14" spans="1:8">
      <c r="A14" s="386">
        <v>7</v>
      </c>
      <c r="B14" s="385" t="s">
        <v>56</v>
      </c>
      <c r="C14" s="645">
        <v>0</v>
      </c>
      <c r="D14" s="645">
        <v>154578811.95999995</v>
      </c>
      <c r="E14" s="645">
        <v>61630469.089999981</v>
      </c>
      <c r="F14" s="645">
        <v>0</v>
      </c>
      <c r="G14" s="645">
        <v>402714799.79999977</v>
      </c>
      <c r="H14" s="645">
        <f t="shared" si="0"/>
        <v>618924080.84999967</v>
      </c>
    </row>
    <row r="15" spans="1:8">
      <c r="A15" s="386">
        <v>8</v>
      </c>
      <c r="B15" s="387" t="s">
        <v>57</v>
      </c>
      <c r="C15" s="645">
        <v>0</v>
      </c>
      <c r="D15" s="645">
        <v>8054692.4399999995</v>
      </c>
      <c r="E15" s="645">
        <v>27094639.640000019</v>
      </c>
      <c r="F15" s="645">
        <v>0</v>
      </c>
      <c r="G15" s="645">
        <v>182440077.21000028</v>
      </c>
      <c r="H15" s="645">
        <f t="shared" si="0"/>
        <v>217589409.29000029</v>
      </c>
    </row>
    <row r="16" spans="1:8">
      <c r="A16" s="386">
        <v>9</v>
      </c>
      <c r="B16" s="385" t="s">
        <v>58</v>
      </c>
      <c r="C16" s="645">
        <v>0</v>
      </c>
      <c r="D16" s="645">
        <v>0</v>
      </c>
      <c r="E16" s="645">
        <v>0</v>
      </c>
      <c r="F16" s="645">
        <v>0</v>
      </c>
      <c r="G16" s="645">
        <v>0</v>
      </c>
      <c r="H16" s="645">
        <f t="shared" si="0"/>
        <v>0</v>
      </c>
    </row>
    <row r="17" spans="1:8">
      <c r="A17" s="386">
        <v>10</v>
      </c>
      <c r="B17" s="389" t="s">
        <v>395</v>
      </c>
      <c r="C17" s="645">
        <v>0</v>
      </c>
      <c r="D17" s="645">
        <v>1743433.18</v>
      </c>
      <c r="E17" s="645">
        <v>3129393.26</v>
      </c>
      <c r="F17" s="645">
        <v>0</v>
      </c>
      <c r="G17" s="645">
        <v>27082247.540000003</v>
      </c>
      <c r="H17" s="645">
        <f t="shared" si="0"/>
        <v>31955073.980000004</v>
      </c>
    </row>
    <row r="18" spans="1:8">
      <c r="A18" s="386">
        <v>11</v>
      </c>
      <c r="B18" s="385" t="s">
        <v>60</v>
      </c>
      <c r="C18" s="645">
        <v>0</v>
      </c>
      <c r="D18" s="645">
        <v>0</v>
      </c>
      <c r="E18" s="645">
        <v>0</v>
      </c>
      <c r="F18" s="645">
        <v>0</v>
      </c>
      <c r="G18" s="645">
        <v>0</v>
      </c>
      <c r="H18" s="645">
        <f t="shared" si="0"/>
        <v>0</v>
      </c>
    </row>
    <row r="19" spans="1:8">
      <c r="A19" s="386">
        <v>12</v>
      </c>
      <c r="B19" s="385" t="s">
        <v>61</v>
      </c>
      <c r="C19" s="645">
        <v>0</v>
      </c>
      <c r="D19" s="645">
        <v>0</v>
      </c>
      <c r="E19" s="645">
        <v>0</v>
      </c>
      <c r="F19" s="645">
        <v>0</v>
      </c>
      <c r="G19" s="645">
        <v>0</v>
      </c>
      <c r="H19" s="645">
        <f t="shared" si="0"/>
        <v>0</v>
      </c>
    </row>
    <row r="20" spans="1:8">
      <c r="A20" s="388">
        <v>13</v>
      </c>
      <c r="B20" s="387" t="s">
        <v>144</v>
      </c>
      <c r="C20" s="645">
        <v>0</v>
      </c>
      <c r="D20" s="645">
        <v>0</v>
      </c>
      <c r="E20" s="645">
        <v>0</v>
      </c>
      <c r="F20" s="645">
        <v>0</v>
      </c>
      <c r="G20" s="645">
        <v>0</v>
      </c>
      <c r="H20" s="645">
        <f t="shared" si="0"/>
        <v>0</v>
      </c>
    </row>
    <row r="21" spans="1:8">
      <c r="A21" s="386">
        <v>14</v>
      </c>
      <c r="B21" s="385" t="s">
        <v>63</v>
      </c>
      <c r="C21" s="645">
        <v>12404679.75</v>
      </c>
      <c r="D21" s="645">
        <v>10732041.060364207</v>
      </c>
      <c r="E21" s="645">
        <v>9887988.950000003</v>
      </c>
      <c r="F21" s="645">
        <v>53999.05</v>
      </c>
      <c r="G21" s="645">
        <v>106795740.00000004</v>
      </c>
      <c r="H21" s="645">
        <f t="shared" si="0"/>
        <v>139874448.81036425</v>
      </c>
    </row>
    <row r="22" spans="1:8">
      <c r="A22" s="384">
        <v>15</v>
      </c>
      <c r="B22" s="383" t="s">
        <v>64</v>
      </c>
      <c r="C22" s="645">
        <f>SUM(C18:C21)+SUM(C8:C16)</f>
        <v>89679322.820000023</v>
      </c>
      <c r="D22" s="645">
        <f t="shared" ref="D22:H22" si="1">SUM(D18:D21)+SUM(D8:D16)</f>
        <v>185365295.67347395</v>
      </c>
      <c r="E22" s="645">
        <f t="shared" si="1"/>
        <v>104404542.98329516</v>
      </c>
      <c r="F22" s="645">
        <f t="shared" si="1"/>
        <v>8916059.8868902214</v>
      </c>
      <c r="G22" s="645">
        <f t="shared" si="1"/>
        <v>691950617.00999999</v>
      </c>
      <c r="H22" s="645">
        <f t="shared" si="1"/>
        <v>1080315838.3736594</v>
      </c>
    </row>
    <row r="26" spans="1:8" ht="25.5">
      <c r="B26" s="318"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45"/>
  <sheetViews>
    <sheetView showGridLines="0" zoomScale="80" zoomScaleNormal="80" workbookViewId="0"/>
  </sheetViews>
  <sheetFormatPr defaultColWidth="9.140625" defaultRowHeight="12.75"/>
  <cols>
    <col min="1" max="1" width="11.85546875" style="392" bestFit="1" customWidth="1"/>
    <col min="2" max="2" width="86.85546875" style="382" customWidth="1"/>
    <col min="3" max="4" width="31.5703125" style="382" customWidth="1"/>
    <col min="5" max="5" width="15.140625" style="315" bestFit="1" customWidth="1"/>
    <col min="6" max="6" width="11.85546875" style="315" bestFit="1" customWidth="1"/>
    <col min="7" max="7" width="21.5703125" style="382" bestFit="1" customWidth="1"/>
    <col min="8" max="8" width="41.42578125" style="382" customWidth="1"/>
    <col min="9" max="16384" width="9.140625" style="382"/>
  </cols>
  <sheetData>
    <row r="1" spans="1:8" ht="13.5">
      <c r="A1" s="312" t="s">
        <v>30</v>
      </c>
      <c r="B1" s="391" t="str">
        <f>'Info '!C2</f>
        <v>JSC " Halyk Bank Georgia"</v>
      </c>
      <c r="C1" s="406"/>
      <c r="D1" s="406"/>
      <c r="E1" s="406"/>
      <c r="F1" s="406"/>
      <c r="G1" s="406"/>
      <c r="H1" s="406"/>
    </row>
    <row r="2" spans="1:8">
      <c r="A2" s="313" t="s">
        <v>31</v>
      </c>
      <c r="B2" s="720">
        <f>'1. key ratios '!B2</f>
        <v>45930</v>
      </c>
      <c r="C2" s="406"/>
      <c r="D2" s="406"/>
      <c r="E2" s="406"/>
      <c r="F2" s="406"/>
      <c r="G2" s="406"/>
      <c r="H2" s="406"/>
    </row>
    <row r="3" spans="1:8">
      <c r="A3" s="314" t="s">
        <v>388</v>
      </c>
      <c r="B3" s="406"/>
      <c r="C3" s="406"/>
      <c r="D3" s="406"/>
      <c r="E3" s="406"/>
      <c r="F3" s="406"/>
      <c r="G3" s="406"/>
      <c r="H3" s="406"/>
    </row>
    <row r="4" spans="1:8">
      <c r="A4" s="407"/>
      <c r="B4" s="406"/>
      <c r="C4" s="405" t="s">
        <v>0</v>
      </c>
      <c r="D4" s="405" t="s">
        <v>1</v>
      </c>
      <c r="E4" s="405" t="s">
        <v>2</v>
      </c>
      <c r="F4" s="405" t="s">
        <v>3</v>
      </c>
      <c r="G4" s="405" t="s">
        <v>4</v>
      </c>
      <c r="H4" s="405" t="s">
        <v>5</v>
      </c>
    </row>
    <row r="5" spans="1:8" ht="33.950000000000003" customHeight="1">
      <c r="A5" s="799" t="s">
        <v>389</v>
      </c>
      <c r="B5" s="800"/>
      <c r="C5" s="813" t="s">
        <v>390</v>
      </c>
      <c r="D5" s="813"/>
      <c r="E5" s="813" t="s">
        <v>627</v>
      </c>
      <c r="F5" s="811" t="s">
        <v>391</v>
      </c>
      <c r="G5" s="811" t="s">
        <v>392</v>
      </c>
      <c r="H5" s="403" t="s">
        <v>626</v>
      </c>
    </row>
    <row r="6" spans="1:8" ht="25.5">
      <c r="A6" s="803"/>
      <c r="B6" s="804"/>
      <c r="C6" s="404" t="s">
        <v>393</v>
      </c>
      <c r="D6" s="404" t="s">
        <v>394</v>
      </c>
      <c r="E6" s="813"/>
      <c r="F6" s="812"/>
      <c r="G6" s="812"/>
      <c r="H6" s="403" t="s">
        <v>625</v>
      </c>
    </row>
    <row r="7" spans="1:8">
      <c r="A7" s="401">
        <v>1</v>
      </c>
      <c r="B7" s="385" t="s">
        <v>51</v>
      </c>
      <c r="C7" s="623">
        <v>0</v>
      </c>
      <c r="D7" s="623">
        <v>36464785.379999995</v>
      </c>
      <c r="E7" s="633">
        <v>5849.92</v>
      </c>
      <c r="F7" s="633">
        <v>0</v>
      </c>
      <c r="G7" s="623">
        <v>0</v>
      </c>
      <c r="H7" s="393">
        <f>C7+D7-E7-F7</f>
        <v>36458935.459999993</v>
      </c>
    </row>
    <row r="8" spans="1:8">
      <c r="A8" s="401">
        <v>2</v>
      </c>
      <c r="B8" s="385" t="s">
        <v>52</v>
      </c>
      <c r="C8" s="623">
        <v>0</v>
      </c>
      <c r="D8" s="623">
        <v>0</v>
      </c>
      <c r="E8" s="633">
        <v>0</v>
      </c>
      <c r="F8" s="633">
        <v>0</v>
      </c>
      <c r="G8" s="623">
        <v>0</v>
      </c>
      <c r="H8" s="393">
        <f t="shared" ref="H8:H20" si="0">C8+D8-E8-F8</f>
        <v>0</v>
      </c>
    </row>
    <row r="9" spans="1:8">
      <c r="A9" s="401">
        <v>3</v>
      </c>
      <c r="B9" s="385" t="s">
        <v>152</v>
      </c>
      <c r="C9" s="623">
        <v>0</v>
      </c>
      <c r="D9" s="623">
        <v>0</v>
      </c>
      <c r="E9" s="633">
        <v>0</v>
      </c>
      <c r="F9" s="633">
        <v>0</v>
      </c>
      <c r="G9" s="623">
        <v>0</v>
      </c>
      <c r="H9" s="393">
        <f t="shared" si="0"/>
        <v>0</v>
      </c>
    </row>
    <row r="10" spans="1:8">
      <c r="A10" s="401">
        <v>4</v>
      </c>
      <c r="B10" s="385" t="s">
        <v>53</v>
      </c>
      <c r="C10" s="623">
        <v>0</v>
      </c>
      <c r="D10" s="623">
        <v>0</v>
      </c>
      <c r="E10" s="633">
        <v>0</v>
      </c>
      <c r="F10" s="633">
        <v>0</v>
      </c>
      <c r="G10" s="623">
        <v>0</v>
      </c>
      <c r="H10" s="393">
        <f t="shared" si="0"/>
        <v>0</v>
      </c>
    </row>
    <row r="11" spans="1:8">
      <c r="A11" s="401">
        <v>5</v>
      </c>
      <c r="B11" s="385" t="s">
        <v>54</v>
      </c>
      <c r="C11" s="623">
        <v>0</v>
      </c>
      <c r="D11" s="623">
        <v>0</v>
      </c>
      <c r="E11" s="633">
        <v>0</v>
      </c>
      <c r="F11" s="633">
        <v>0</v>
      </c>
      <c r="G11" s="623">
        <v>0</v>
      </c>
      <c r="H11" s="393">
        <f t="shared" si="0"/>
        <v>0</v>
      </c>
    </row>
    <row r="12" spans="1:8">
      <c r="A12" s="401">
        <v>6</v>
      </c>
      <c r="B12" s="385" t="s">
        <v>55</v>
      </c>
      <c r="C12" s="623">
        <v>0</v>
      </c>
      <c r="D12" s="623">
        <v>67470635.870000005</v>
      </c>
      <c r="E12" s="633">
        <v>1671.9300000020862</v>
      </c>
      <c r="F12" s="633">
        <v>0</v>
      </c>
      <c r="G12" s="623">
        <v>0</v>
      </c>
      <c r="H12" s="393">
        <f t="shared" si="0"/>
        <v>67468963.939999998</v>
      </c>
    </row>
    <row r="13" spans="1:8">
      <c r="A13" s="401">
        <v>7</v>
      </c>
      <c r="B13" s="385" t="s">
        <v>56</v>
      </c>
      <c r="C13" s="623">
        <v>48233037.619999997</v>
      </c>
      <c r="D13" s="623">
        <v>580482020.23000002</v>
      </c>
      <c r="E13" s="633">
        <v>9790977.0000000037</v>
      </c>
      <c r="F13" s="633">
        <v>0</v>
      </c>
      <c r="G13" s="623">
        <v>0</v>
      </c>
      <c r="H13" s="393">
        <f t="shared" si="0"/>
        <v>618924080.85000002</v>
      </c>
    </row>
    <row r="14" spans="1:8">
      <c r="A14" s="401">
        <v>8</v>
      </c>
      <c r="B14" s="387" t="s">
        <v>57</v>
      </c>
      <c r="C14" s="623">
        <v>16438470.410000008</v>
      </c>
      <c r="D14" s="623">
        <v>205537071.20999953</v>
      </c>
      <c r="E14" s="633">
        <v>4386132.3300000094</v>
      </c>
      <c r="F14" s="633">
        <v>0</v>
      </c>
      <c r="G14" s="623">
        <v>0</v>
      </c>
      <c r="H14" s="393">
        <f t="shared" si="0"/>
        <v>217589409.28999951</v>
      </c>
    </row>
    <row r="15" spans="1:8">
      <c r="A15" s="401">
        <v>9</v>
      </c>
      <c r="B15" s="385" t="s">
        <v>58</v>
      </c>
      <c r="C15" s="623">
        <v>0</v>
      </c>
      <c r="D15" s="623">
        <v>0</v>
      </c>
      <c r="E15" s="633">
        <v>0</v>
      </c>
      <c r="F15" s="633">
        <v>0</v>
      </c>
      <c r="G15" s="623">
        <v>0</v>
      </c>
      <c r="H15" s="393">
        <f t="shared" si="0"/>
        <v>0</v>
      </c>
    </row>
    <row r="16" spans="1:8">
      <c r="A16" s="401">
        <v>10</v>
      </c>
      <c r="B16" s="389" t="s">
        <v>395</v>
      </c>
      <c r="C16" s="623">
        <v>40034559.539999999</v>
      </c>
      <c r="D16" s="623">
        <v>0</v>
      </c>
      <c r="E16" s="633">
        <v>8079485.5599999977</v>
      </c>
      <c r="F16" s="633">
        <v>0</v>
      </c>
      <c r="G16" s="623">
        <v>0</v>
      </c>
      <c r="H16" s="393">
        <f t="shared" si="0"/>
        <v>31955073.98</v>
      </c>
    </row>
    <row r="17" spans="1:8">
      <c r="A17" s="401">
        <v>11</v>
      </c>
      <c r="B17" s="385" t="s">
        <v>60</v>
      </c>
      <c r="C17" s="623">
        <v>0</v>
      </c>
      <c r="D17" s="623">
        <v>0</v>
      </c>
      <c r="E17" s="633">
        <v>0</v>
      </c>
      <c r="F17" s="633">
        <v>0</v>
      </c>
      <c r="G17" s="623">
        <v>0</v>
      </c>
      <c r="H17" s="393">
        <f t="shared" si="0"/>
        <v>0</v>
      </c>
    </row>
    <row r="18" spans="1:8">
      <c r="A18" s="401">
        <v>12</v>
      </c>
      <c r="B18" s="385" t="s">
        <v>61</v>
      </c>
      <c r="C18" s="623">
        <v>0</v>
      </c>
      <c r="D18" s="623">
        <v>0</v>
      </c>
      <c r="E18" s="633">
        <v>0</v>
      </c>
      <c r="F18" s="633">
        <v>0</v>
      </c>
      <c r="G18" s="623">
        <v>0</v>
      </c>
      <c r="H18" s="393">
        <f t="shared" si="0"/>
        <v>0</v>
      </c>
    </row>
    <row r="19" spans="1:8">
      <c r="A19" s="402">
        <v>13</v>
      </c>
      <c r="B19" s="387" t="s">
        <v>144</v>
      </c>
      <c r="C19" s="623">
        <v>0</v>
      </c>
      <c r="D19" s="623">
        <v>0</v>
      </c>
      <c r="E19" s="633">
        <v>0</v>
      </c>
      <c r="F19" s="633">
        <v>0</v>
      </c>
      <c r="G19" s="623">
        <v>0</v>
      </c>
      <c r="H19" s="393">
        <f t="shared" si="0"/>
        <v>0</v>
      </c>
    </row>
    <row r="20" spans="1:8">
      <c r="A20" s="401">
        <v>14</v>
      </c>
      <c r="B20" s="385" t="s">
        <v>63</v>
      </c>
      <c r="C20" s="623">
        <v>20746084.620000008</v>
      </c>
      <c r="D20" s="623">
        <v>129768195.19000001</v>
      </c>
      <c r="E20" s="633">
        <v>4813278.7296357863</v>
      </c>
      <c r="F20" s="633">
        <v>0</v>
      </c>
      <c r="G20" s="623">
        <v>0</v>
      </c>
      <c r="H20" s="393">
        <f t="shared" si="0"/>
        <v>145701001.08036426</v>
      </c>
    </row>
    <row r="21" spans="1:8" s="398" customFormat="1">
      <c r="A21" s="400">
        <v>15</v>
      </c>
      <c r="B21" s="399" t="s">
        <v>64</v>
      </c>
      <c r="C21" s="641">
        <f t="shared" ref="C21:H21" si="1">SUM(C7:C15)+SUM(C17:C20)</f>
        <v>85417592.650000006</v>
      </c>
      <c r="D21" s="641">
        <f t="shared" si="1"/>
        <v>1019722707.8799996</v>
      </c>
      <c r="E21" s="641">
        <f t="shared" si="1"/>
        <v>18997909.909635801</v>
      </c>
      <c r="F21" s="641">
        <f t="shared" si="1"/>
        <v>0</v>
      </c>
      <c r="G21" s="641">
        <f t="shared" si="1"/>
        <v>0</v>
      </c>
      <c r="H21" s="393">
        <f t="shared" si="1"/>
        <v>1086142390.6203637</v>
      </c>
    </row>
    <row r="22" spans="1:8">
      <c r="A22" s="397">
        <v>16</v>
      </c>
      <c r="B22" s="396" t="s">
        <v>396</v>
      </c>
      <c r="C22" s="623">
        <v>85417592.650000066</v>
      </c>
      <c r="D22" s="623">
        <v>857069223.94000006</v>
      </c>
      <c r="E22" s="623">
        <v>18758634.96999995</v>
      </c>
      <c r="F22" s="623">
        <v>0</v>
      </c>
      <c r="G22" s="623">
        <v>0</v>
      </c>
      <c r="H22" s="393">
        <f>C22+D22-E22-F22</f>
        <v>923728181.62000024</v>
      </c>
    </row>
    <row r="23" spans="1:8">
      <c r="A23" s="397">
        <v>17</v>
      </c>
      <c r="B23" s="396" t="s">
        <v>397</v>
      </c>
      <c r="C23" s="623">
        <v>0</v>
      </c>
      <c r="D23" s="623">
        <v>14659224.77</v>
      </c>
      <c r="E23" s="623">
        <v>5718.653109788298</v>
      </c>
      <c r="F23" s="623">
        <v>0</v>
      </c>
      <c r="G23" s="623">
        <v>0</v>
      </c>
      <c r="H23" s="393">
        <f>C23+D23-E23-F23</f>
        <v>14653506.116890211</v>
      </c>
    </row>
    <row r="25" spans="1:8">
      <c r="E25" s="382"/>
      <c r="F25" s="382"/>
    </row>
    <row r="26" spans="1:8" ht="42.6" customHeight="1">
      <c r="B26" s="318" t="s">
        <v>482</v>
      </c>
      <c r="E26" s="382"/>
      <c r="F26" s="382"/>
    </row>
    <row r="27" spans="1:8">
      <c r="E27" s="382"/>
      <c r="F27" s="382"/>
    </row>
    <row r="28" spans="1:8">
      <c r="E28" s="382"/>
      <c r="F28" s="382"/>
    </row>
    <row r="29" spans="1:8">
      <c r="E29" s="382"/>
      <c r="F29" s="382"/>
    </row>
    <row r="30" spans="1:8">
      <c r="E30" s="382"/>
      <c r="F30" s="382"/>
    </row>
    <row r="31" spans="1:8">
      <c r="E31" s="382"/>
      <c r="F31" s="382"/>
    </row>
    <row r="32" spans="1:8">
      <c r="E32" s="382"/>
      <c r="F32" s="382"/>
    </row>
    <row r="33" spans="5:6">
      <c r="E33" s="382"/>
      <c r="F33" s="382"/>
    </row>
    <row r="34" spans="5:6">
      <c r="E34" s="382"/>
      <c r="F34" s="382"/>
    </row>
    <row r="35" spans="5:6">
      <c r="E35" s="382"/>
      <c r="F35" s="382"/>
    </row>
    <row r="36" spans="5:6">
      <c r="E36" s="382"/>
      <c r="F36" s="382"/>
    </row>
    <row r="37" spans="5:6">
      <c r="E37" s="382"/>
      <c r="F37" s="382"/>
    </row>
    <row r="38" spans="5:6">
      <c r="E38" s="382"/>
      <c r="F38" s="382"/>
    </row>
    <row r="39" spans="5:6">
      <c r="E39" s="382"/>
      <c r="F39" s="382"/>
    </row>
    <row r="40" spans="5:6">
      <c r="E40" s="382"/>
      <c r="F40" s="382"/>
    </row>
    <row r="41" spans="5:6">
      <c r="E41" s="382"/>
      <c r="F41" s="382"/>
    </row>
    <row r="42" spans="5:6">
      <c r="E42" s="382"/>
      <c r="F42" s="382"/>
    </row>
    <row r="43" spans="5:6">
      <c r="E43" s="382"/>
      <c r="F43" s="382"/>
    </row>
    <row r="44" spans="5:6">
      <c r="E44" s="382"/>
      <c r="F44" s="382"/>
    </row>
    <row r="45" spans="5:6">
      <c r="E45" s="382"/>
      <c r="F45" s="382"/>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heetViews>
  <sheetFormatPr defaultColWidth="9.140625" defaultRowHeight="12.75"/>
  <cols>
    <col min="1" max="1" width="11" style="382" bestFit="1" customWidth="1"/>
    <col min="2" max="2" width="93.42578125" style="382" customWidth="1"/>
    <col min="3" max="4" width="35" style="382" customWidth="1"/>
    <col min="5" max="5" width="15.140625" style="382" bestFit="1" customWidth="1"/>
    <col min="6" max="6" width="11.85546875" style="382" bestFit="1" customWidth="1"/>
    <col min="7" max="7" width="22" style="382" customWidth="1"/>
    <col min="8" max="8" width="19.85546875" style="382" customWidth="1"/>
    <col min="9" max="16384" width="9.140625" style="382"/>
  </cols>
  <sheetData>
    <row r="1" spans="1:8" ht="13.5">
      <c r="A1" s="312" t="s">
        <v>30</v>
      </c>
      <c r="B1" s="391" t="str">
        <f>'Info '!C2</f>
        <v>JSC " Halyk Bank Georgia"</v>
      </c>
      <c r="C1" s="406"/>
      <c r="D1" s="406"/>
      <c r="E1" s="406"/>
      <c r="F1" s="406"/>
      <c r="G1" s="406"/>
      <c r="H1" s="406"/>
    </row>
    <row r="2" spans="1:8">
      <c r="A2" s="313" t="s">
        <v>31</v>
      </c>
      <c r="B2" s="720">
        <f>'1. key ratios '!B2</f>
        <v>45930</v>
      </c>
      <c r="C2" s="406"/>
      <c r="D2" s="406"/>
      <c r="E2" s="406"/>
      <c r="F2" s="406"/>
      <c r="G2" s="406"/>
      <c r="H2" s="406"/>
    </row>
    <row r="3" spans="1:8">
      <c r="A3" s="314" t="s">
        <v>398</v>
      </c>
      <c r="B3" s="406"/>
      <c r="C3" s="406"/>
      <c r="D3" s="406"/>
      <c r="E3" s="406"/>
      <c r="F3" s="406"/>
      <c r="G3" s="406"/>
      <c r="H3" s="406"/>
    </row>
    <row r="4" spans="1:8">
      <c r="A4" s="407"/>
      <c r="B4" s="406"/>
      <c r="C4" s="405" t="s">
        <v>0</v>
      </c>
      <c r="D4" s="405" t="s">
        <v>1</v>
      </c>
      <c r="E4" s="405" t="s">
        <v>2</v>
      </c>
      <c r="F4" s="405" t="s">
        <v>3</v>
      </c>
      <c r="G4" s="405" t="s">
        <v>4</v>
      </c>
      <c r="H4" s="405" t="s">
        <v>5</v>
      </c>
    </row>
    <row r="5" spans="1:8" ht="41.45" customHeight="1">
      <c r="A5" s="799" t="s">
        <v>389</v>
      </c>
      <c r="B5" s="800"/>
      <c r="C5" s="813" t="s">
        <v>390</v>
      </c>
      <c r="D5" s="813"/>
      <c r="E5" s="813" t="s">
        <v>627</v>
      </c>
      <c r="F5" s="811" t="s">
        <v>391</v>
      </c>
      <c r="G5" s="811" t="s">
        <v>392</v>
      </c>
      <c r="H5" s="403" t="s">
        <v>626</v>
      </c>
    </row>
    <row r="6" spans="1:8" ht="25.5">
      <c r="A6" s="803"/>
      <c r="B6" s="804"/>
      <c r="C6" s="404" t="s">
        <v>393</v>
      </c>
      <c r="D6" s="404" t="s">
        <v>394</v>
      </c>
      <c r="E6" s="813"/>
      <c r="F6" s="812"/>
      <c r="G6" s="812"/>
      <c r="H6" s="403" t="s">
        <v>625</v>
      </c>
    </row>
    <row r="7" spans="1:8">
      <c r="A7" s="394">
        <v>1</v>
      </c>
      <c r="B7" s="412" t="s">
        <v>486</v>
      </c>
      <c r="C7" s="623">
        <v>791319.06999999983</v>
      </c>
      <c r="D7" s="623">
        <v>47636508.590000011</v>
      </c>
      <c r="E7" s="623">
        <v>332344.18999999989</v>
      </c>
      <c r="F7" s="623">
        <v>0</v>
      </c>
      <c r="G7" s="623">
        <v>0</v>
      </c>
      <c r="H7" s="646">
        <f t="shared" ref="H7:H34" si="0">C7+D7-E7-F7</f>
        <v>48095483.470000014</v>
      </c>
    </row>
    <row r="8" spans="1:8">
      <c r="A8" s="394">
        <v>2</v>
      </c>
      <c r="B8" s="412" t="s">
        <v>399</v>
      </c>
      <c r="C8" s="623">
        <v>2827153.1999999993</v>
      </c>
      <c r="D8" s="623">
        <v>156252302.07000002</v>
      </c>
      <c r="E8" s="623">
        <v>1550336.1400000032</v>
      </c>
      <c r="F8" s="623">
        <v>0</v>
      </c>
      <c r="G8" s="623">
        <v>0</v>
      </c>
      <c r="H8" s="646">
        <f t="shared" si="0"/>
        <v>157529119.13</v>
      </c>
    </row>
    <row r="9" spans="1:8">
      <c r="A9" s="394">
        <v>3</v>
      </c>
      <c r="B9" s="412" t="s">
        <v>400</v>
      </c>
      <c r="C9" s="623">
        <v>0</v>
      </c>
      <c r="D9" s="623">
        <v>0</v>
      </c>
      <c r="E9" s="623">
        <v>0</v>
      </c>
      <c r="F9" s="623">
        <v>0</v>
      </c>
      <c r="G9" s="623">
        <v>0</v>
      </c>
      <c r="H9" s="646">
        <f t="shared" si="0"/>
        <v>0</v>
      </c>
    </row>
    <row r="10" spans="1:8">
      <c r="A10" s="394">
        <v>4</v>
      </c>
      <c r="B10" s="412" t="s">
        <v>487</v>
      </c>
      <c r="C10" s="623">
        <v>4805987.8100000005</v>
      </c>
      <c r="D10" s="623">
        <v>58653050.349999987</v>
      </c>
      <c r="E10" s="623">
        <v>626482.02</v>
      </c>
      <c r="F10" s="623">
        <v>0</v>
      </c>
      <c r="G10" s="623">
        <v>0</v>
      </c>
      <c r="H10" s="646">
        <f t="shared" si="0"/>
        <v>62832556.139999986</v>
      </c>
    </row>
    <row r="11" spans="1:8">
      <c r="A11" s="394">
        <v>5</v>
      </c>
      <c r="B11" s="412" t="s">
        <v>401</v>
      </c>
      <c r="C11" s="623">
        <v>16243844.430000002</v>
      </c>
      <c r="D11" s="623">
        <v>147398534.33999997</v>
      </c>
      <c r="E11" s="623">
        <v>1377306.959999999</v>
      </c>
      <c r="F11" s="623">
        <v>0</v>
      </c>
      <c r="G11" s="623">
        <v>0</v>
      </c>
      <c r="H11" s="646">
        <f t="shared" si="0"/>
        <v>162265071.80999997</v>
      </c>
    </row>
    <row r="12" spans="1:8">
      <c r="A12" s="394">
        <v>6</v>
      </c>
      <c r="B12" s="412" t="s">
        <v>402</v>
      </c>
      <c r="C12" s="623">
        <v>83764.720000000016</v>
      </c>
      <c r="D12" s="623">
        <v>31514387.780000005</v>
      </c>
      <c r="E12" s="623">
        <v>139258.80000000005</v>
      </c>
      <c r="F12" s="623">
        <v>0</v>
      </c>
      <c r="G12" s="623">
        <v>0</v>
      </c>
      <c r="H12" s="646">
        <f t="shared" si="0"/>
        <v>31458893.700000003</v>
      </c>
    </row>
    <row r="13" spans="1:8">
      <c r="A13" s="394">
        <v>7</v>
      </c>
      <c r="B13" s="412" t="s">
        <v>403</v>
      </c>
      <c r="C13" s="623">
        <v>4055715.49</v>
      </c>
      <c r="D13" s="623">
        <v>2179603.5499999998</v>
      </c>
      <c r="E13" s="623">
        <v>266625.29999999993</v>
      </c>
      <c r="F13" s="623">
        <v>0</v>
      </c>
      <c r="G13" s="623">
        <v>0</v>
      </c>
      <c r="H13" s="646">
        <f t="shared" si="0"/>
        <v>5968693.7400000002</v>
      </c>
    </row>
    <row r="14" spans="1:8">
      <c r="A14" s="394">
        <v>8</v>
      </c>
      <c r="B14" s="412" t="s">
        <v>404</v>
      </c>
      <c r="C14" s="623">
        <v>17600.57</v>
      </c>
      <c r="D14" s="623">
        <v>3486870.5799999991</v>
      </c>
      <c r="E14" s="623">
        <v>18514.259999999998</v>
      </c>
      <c r="F14" s="623">
        <v>0</v>
      </c>
      <c r="G14" s="623">
        <v>0</v>
      </c>
      <c r="H14" s="646">
        <f t="shared" si="0"/>
        <v>3485956.8899999992</v>
      </c>
    </row>
    <row r="15" spans="1:8">
      <c r="A15" s="394">
        <v>9</v>
      </c>
      <c r="B15" s="412" t="s">
        <v>405</v>
      </c>
      <c r="C15" s="623">
        <v>15161.71</v>
      </c>
      <c r="D15" s="623">
        <v>11305032.309999999</v>
      </c>
      <c r="E15" s="623">
        <v>98636.56</v>
      </c>
      <c r="F15" s="623">
        <v>0</v>
      </c>
      <c r="G15" s="623">
        <v>0</v>
      </c>
      <c r="H15" s="646">
        <f t="shared" si="0"/>
        <v>11221557.459999999</v>
      </c>
    </row>
    <row r="16" spans="1:8">
      <c r="A16" s="394">
        <v>10</v>
      </c>
      <c r="B16" s="412" t="s">
        <v>406</v>
      </c>
      <c r="C16" s="623">
        <v>214644.68</v>
      </c>
      <c r="D16" s="623">
        <v>664255.59000000008</v>
      </c>
      <c r="E16" s="623">
        <v>49098.960000000006</v>
      </c>
      <c r="F16" s="623">
        <v>0</v>
      </c>
      <c r="G16" s="623">
        <v>0</v>
      </c>
      <c r="H16" s="646">
        <f t="shared" si="0"/>
        <v>829801.31</v>
      </c>
    </row>
    <row r="17" spans="1:9">
      <c r="A17" s="394">
        <v>11</v>
      </c>
      <c r="B17" s="412" t="s">
        <v>407</v>
      </c>
      <c r="C17" s="623">
        <v>7708.2400000000007</v>
      </c>
      <c r="D17" s="623">
        <v>12438055.18</v>
      </c>
      <c r="E17" s="623">
        <v>1275500.95</v>
      </c>
      <c r="F17" s="623">
        <v>0</v>
      </c>
      <c r="G17" s="623">
        <v>0</v>
      </c>
      <c r="H17" s="646">
        <f t="shared" si="0"/>
        <v>11170262.470000001</v>
      </c>
    </row>
    <row r="18" spans="1:9">
      <c r="A18" s="394">
        <v>12</v>
      </c>
      <c r="B18" s="412" t="s">
        <v>408</v>
      </c>
      <c r="C18" s="623">
        <v>6608877.9699999969</v>
      </c>
      <c r="D18" s="623">
        <v>80417231.129999921</v>
      </c>
      <c r="E18" s="623">
        <v>1689644.5399999998</v>
      </c>
      <c r="F18" s="623">
        <v>0</v>
      </c>
      <c r="G18" s="623">
        <v>0</v>
      </c>
      <c r="H18" s="646">
        <f t="shared" si="0"/>
        <v>85336464.559999913</v>
      </c>
    </row>
    <row r="19" spans="1:9">
      <c r="A19" s="394">
        <v>13</v>
      </c>
      <c r="B19" s="412" t="s">
        <v>409</v>
      </c>
      <c r="C19" s="623">
        <v>8296931.4400000013</v>
      </c>
      <c r="D19" s="623">
        <v>26736570.710000016</v>
      </c>
      <c r="E19" s="623">
        <v>1442414.4200000004</v>
      </c>
      <c r="F19" s="623">
        <v>0</v>
      </c>
      <c r="G19" s="623">
        <v>0</v>
      </c>
      <c r="H19" s="646">
        <f t="shared" si="0"/>
        <v>33591087.730000019</v>
      </c>
    </row>
    <row r="20" spans="1:9">
      <c r="A20" s="394">
        <v>14</v>
      </c>
      <c r="B20" s="412" t="s">
        <v>410</v>
      </c>
      <c r="C20" s="623">
        <v>10265271.57</v>
      </c>
      <c r="D20" s="623">
        <v>72890704.059999987</v>
      </c>
      <c r="E20" s="623">
        <v>1021522.5300000003</v>
      </c>
      <c r="F20" s="623">
        <v>0</v>
      </c>
      <c r="G20" s="623">
        <v>0</v>
      </c>
      <c r="H20" s="646">
        <f t="shared" si="0"/>
        <v>82134453.099999994</v>
      </c>
    </row>
    <row r="21" spans="1:9">
      <c r="A21" s="394">
        <v>15</v>
      </c>
      <c r="B21" s="412" t="s">
        <v>411</v>
      </c>
      <c r="C21" s="623">
        <v>8035184.7600000007</v>
      </c>
      <c r="D21" s="623">
        <v>25311008.159999993</v>
      </c>
      <c r="E21" s="623">
        <v>1798990.4500000002</v>
      </c>
      <c r="F21" s="623">
        <v>0</v>
      </c>
      <c r="G21" s="623">
        <v>0</v>
      </c>
      <c r="H21" s="646">
        <f t="shared" si="0"/>
        <v>31547202.469999995</v>
      </c>
    </row>
    <row r="22" spans="1:9">
      <c r="A22" s="394">
        <v>16</v>
      </c>
      <c r="B22" s="412" t="s">
        <v>412</v>
      </c>
      <c r="C22" s="623">
        <v>529.79</v>
      </c>
      <c r="D22" s="623">
        <v>645876.3600000001</v>
      </c>
      <c r="E22" s="623">
        <v>5177.32</v>
      </c>
      <c r="F22" s="623">
        <v>0</v>
      </c>
      <c r="G22" s="623">
        <v>0</v>
      </c>
      <c r="H22" s="646">
        <f t="shared" si="0"/>
        <v>641228.83000000019</v>
      </c>
    </row>
    <row r="23" spans="1:9">
      <c r="A23" s="394">
        <v>17</v>
      </c>
      <c r="B23" s="412" t="s">
        <v>490</v>
      </c>
      <c r="C23" s="623">
        <v>22046.590000000004</v>
      </c>
      <c r="D23" s="623">
        <v>10094818.199999999</v>
      </c>
      <c r="E23" s="623">
        <v>55928.680000000015</v>
      </c>
      <c r="F23" s="623">
        <v>0</v>
      </c>
      <c r="G23" s="623">
        <v>0</v>
      </c>
      <c r="H23" s="646">
        <f t="shared" si="0"/>
        <v>10060936.109999999</v>
      </c>
    </row>
    <row r="24" spans="1:9">
      <c r="A24" s="394">
        <v>18</v>
      </c>
      <c r="B24" s="412" t="s">
        <v>413</v>
      </c>
      <c r="C24" s="623">
        <v>0</v>
      </c>
      <c r="D24" s="623">
        <v>4459044.49</v>
      </c>
      <c r="E24" s="623">
        <v>1162.43</v>
      </c>
      <c r="F24" s="623">
        <v>0</v>
      </c>
      <c r="G24" s="623">
        <v>0</v>
      </c>
      <c r="H24" s="646">
        <f t="shared" si="0"/>
        <v>4457882.0600000005</v>
      </c>
    </row>
    <row r="25" spans="1:9">
      <c r="A25" s="394">
        <v>19</v>
      </c>
      <c r="B25" s="412" t="s">
        <v>414</v>
      </c>
      <c r="C25" s="623">
        <v>14164.92</v>
      </c>
      <c r="D25" s="623">
        <v>1794134.6400000001</v>
      </c>
      <c r="E25" s="623">
        <v>20751.780000000002</v>
      </c>
      <c r="F25" s="623">
        <v>0</v>
      </c>
      <c r="G25" s="623">
        <v>0</v>
      </c>
      <c r="H25" s="646">
        <f t="shared" si="0"/>
        <v>1787547.78</v>
      </c>
    </row>
    <row r="26" spans="1:9">
      <c r="A26" s="394">
        <v>20</v>
      </c>
      <c r="B26" s="412" t="s">
        <v>489</v>
      </c>
      <c r="C26" s="623">
        <v>367635.75</v>
      </c>
      <c r="D26" s="623">
        <v>30351580.990000006</v>
      </c>
      <c r="E26" s="623">
        <v>258168.91000000015</v>
      </c>
      <c r="F26" s="623">
        <v>0</v>
      </c>
      <c r="G26" s="623">
        <v>0</v>
      </c>
      <c r="H26" s="646">
        <f t="shared" si="0"/>
        <v>30461047.830000006</v>
      </c>
      <c r="I26" s="409"/>
    </row>
    <row r="27" spans="1:9">
      <c r="A27" s="394">
        <v>21</v>
      </c>
      <c r="B27" s="412" t="s">
        <v>415</v>
      </c>
      <c r="C27" s="623">
        <v>698271.69000000006</v>
      </c>
      <c r="D27" s="623">
        <v>413018.30999999994</v>
      </c>
      <c r="E27" s="623">
        <v>8840.880000000001</v>
      </c>
      <c r="F27" s="623">
        <v>0</v>
      </c>
      <c r="G27" s="623">
        <v>0</v>
      </c>
      <c r="H27" s="646">
        <f t="shared" si="0"/>
        <v>1102449.1200000001</v>
      </c>
      <c r="I27" s="409"/>
    </row>
    <row r="28" spans="1:9">
      <c r="A28" s="394">
        <v>22</v>
      </c>
      <c r="B28" s="412" t="s">
        <v>416</v>
      </c>
      <c r="C28" s="623">
        <v>63491.770000000004</v>
      </c>
      <c r="D28" s="623">
        <v>1050693.7</v>
      </c>
      <c r="E28" s="623">
        <v>33334.61</v>
      </c>
      <c r="F28" s="623">
        <v>0</v>
      </c>
      <c r="G28" s="623">
        <v>0</v>
      </c>
      <c r="H28" s="646">
        <f t="shared" si="0"/>
        <v>1080850.8599999999</v>
      </c>
      <c r="I28" s="409"/>
    </row>
    <row r="29" spans="1:9">
      <c r="A29" s="394">
        <v>23</v>
      </c>
      <c r="B29" s="412" t="s">
        <v>417</v>
      </c>
      <c r="C29" s="623">
        <v>8418345.3000000007</v>
      </c>
      <c r="D29" s="623">
        <v>152880572.48000002</v>
      </c>
      <c r="E29" s="623">
        <v>3883300.6399999964</v>
      </c>
      <c r="F29" s="623">
        <v>0</v>
      </c>
      <c r="G29" s="623">
        <v>0</v>
      </c>
      <c r="H29" s="646">
        <f t="shared" si="0"/>
        <v>157415617.14000005</v>
      </c>
      <c r="I29" s="409"/>
    </row>
    <row r="30" spans="1:9">
      <c r="A30" s="394">
        <v>24</v>
      </c>
      <c r="B30" s="412" t="s">
        <v>488</v>
      </c>
      <c r="C30" s="623">
        <v>3656259.05</v>
      </c>
      <c r="D30" s="623">
        <v>17747629.279999997</v>
      </c>
      <c r="E30" s="623">
        <v>384572.14999999985</v>
      </c>
      <c r="F30" s="623">
        <v>0</v>
      </c>
      <c r="G30" s="623">
        <v>0</v>
      </c>
      <c r="H30" s="646">
        <f t="shared" si="0"/>
        <v>21019316.18</v>
      </c>
      <c r="I30" s="409"/>
    </row>
    <row r="31" spans="1:9">
      <c r="A31" s="394">
        <v>25</v>
      </c>
      <c r="B31" s="412" t="s">
        <v>418</v>
      </c>
      <c r="C31" s="623">
        <v>9907682.129999999</v>
      </c>
      <c r="D31" s="623">
        <v>64683162.339999959</v>
      </c>
      <c r="E31" s="623">
        <v>2428243.3399999975</v>
      </c>
      <c r="F31" s="623">
        <v>0</v>
      </c>
      <c r="G31" s="623">
        <v>0</v>
      </c>
      <c r="H31" s="646">
        <f t="shared" si="0"/>
        <v>72162601.129999951</v>
      </c>
      <c r="I31" s="409"/>
    </row>
    <row r="32" spans="1:9">
      <c r="A32" s="394">
        <v>26</v>
      </c>
      <c r="B32" s="412" t="s">
        <v>485</v>
      </c>
      <c r="C32" s="623">
        <v>0</v>
      </c>
      <c r="D32" s="623">
        <v>0</v>
      </c>
      <c r="E32" s="623">
        <v>0</v>
      </c>
      <c r="F32" s="623">
        <v>0</v>
      </c>
      <c r="G32" s="623">
        <v>0</v>
      </c>
      <c r="H32" s="646">
        <f t="shared" si="0"/>
        <v>0</v>
      </c>
      <c r="I32" s="409"/>
    </row>
    <row r="33" spans="1:9">
      <c r="A33" s="394">
        <v>27</v>
      </c>
      <c r="B33" s="395" t="s">
        <v>419</v>
      </c>
      <c r="C33" s="623">
        <v>0</v>
      </c>
      <c r="D33" s="623">
        <v>58718062.689999998</v>
      </c>
      <c r="E33" s="623">
        <v>231753.08963579085</v>
      </c>
      <c r="F33" s="623">
        <v>0</v>
      </c>
      <c r="G33" s="623">
        <v>0</v>
      </c>
      <c r="H33" s="646">
        <f t="shared" si="0"/>
        <v>58486309.600364208</v>
      </c>
      <c r="I33" s="409"/>
    </row>
    <row r="34" spans="1:9">
      <c r="A34" s="394">
        <v>28</v>
      </c>
      <c r="B34" s="411" t="s">
        <v>64</v>
      </c>
      <c r="C34" s="641">
        <f>SUM(C7:C33)</f>
        <v>85417592.649999991</v>
      </c>
      <c r="D34" s="641">
        <f>SUM(D7:D33)</f>
        <v>1019722707.8799999</v>
      </c>
      <c r="E34" s="641">
        <f>SUM(E7:E33)</f>
        <v>18997909.909635786</v>
      </c>
      <c r="F34" s="641">
        <f>SUM(F7:F33)</f>
        <v>0</v>
      </c>
      <c r="G34" s="641">
        <f>SUM(G7:G33)</f>
        <v>0</v>
      </c>
      <c r="H34" s="646">
        <f t="shared" si="0"/>
        <v>1086142390.6203642</v>
      </c>
      <c r="I34" s="409"/>
    </row>
    <row r="35" spans="1:9">
      <c r="A35" s="409"/>
      <c r="B35" s="409"/>
      <c r="C35" s="409"/>
      <c r="D35" s="409"/>
      <c r="E35" s="409"/>
      <c r="F35" s="409"/>
      <c r="G35" s="409"/>
      <c r="H35" s="409"/>
      <c r="I35" s="409"/>
    </row>
    <row r="36" spans="1:9">
      <c r="A36" s="409"/>
      <c r="B36" s="410"/>
      <c r="C36" s="409"/>
      <c r="D36" s="409"/>
      <c r="E36" s="409"/>
      <c r="F36" s="409"/>
      <c r="G36" s="409"/>
      <c r="H36" s="409"/>
      <c r="I36" s="409"/>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heetViews>
  <sheetFormatPr defaultColWidth="9.140625" defaultRowHeight="12.75"/>
  <cols>
    <col min="1" max="1" width="11.85546875" style="382" bestFit="1" customWidth="1"/>
    <col min="2" max="2" width="108" style="382" bestFit="1" customWidth="1"/>
    <col min="3" max="3" width="35.5703125" style="382" customWidth="1"/>
    <col min="4" max="4" width="38.42578125" style="315" customWidth="1"/>
    <col min="5" max="16384" width="9.140625" style="382"/>
  </cols>
  <sheetData>
    <row r="1" spans="1:4" ht="13.5">
      <c r="A1" s="312" t="s">
        <v>30</v>
      </c>
      <c r="B1" s="391" t="str">
        <f>'Info '!C2</f>
        <v>JSC " Halyk Bank Georgia"</v>
      </c>
      <c r="D1" s="382"/>
    </row>
    <row r="2" spans="1:4">
      <c r="A2" s="313" t="s">
        <v>31</v>
      </c>
      <c r="B2" s="720">
        <f>'1. key ratios '!B2</f>
        <v>45930</v>
      </c>
      <c r="D2" s="382"/>
    </row>
    <row r="3" spans="1:4">
      <c r="A3" s="314" t="s">
        <v>420</v>
      </c>
      <c r="D3" s="382"/>
    </row>
    <row r="5" spans="1:4">
      <c r="A5" s="814" t="s">
        <v>634</v>
      </c>
      <c r="B5" s="814"/>
      <c r="C5" s="390" t="s">
        <v>437</v>
      </c>
      <c r="D5" s="390" t="s">
        <v>478</v>
      </c>
    </row>
    <row r="6" spans="1:4">
      <c r="A6" s="420">
        <v>1</v>
      </c>
      <c r="B6" s="413" t="s">
        <v>633</v>
      </c>
      <c r="C6" s="644">
        <v>18510911.78000002</v>
      </c>
      <c r="D6" s="415"/>
    </row>
    <row r="7" spans="1:4">
      <c r="A7" s="417">
        <v>2</v>
      </c>
      <c r="B7" s="413" t="s">
        <v>632</v>
      </c>
      <c r="C7" s="644">
        <f>SUM(C8:C9)</f>
        <v>2364081.5018038419</v>
      </c>
      <c r="D7" s="415">
        <f>SUM(D8:D9)</f>
        <v>0</v>
      </c>
    </row>
    <row r="8" spans="1:4">
      <c r="A8" s="419">
        <v>2.1</v>
      </c>
      <c r="B8" s="418" t="s">
        <v>493</v>
      </c>
      <c r="C8" s="644">
        <v>1860547.3290553591</v>
      </c>
      <c r="D8" s="415"/>
    </row>
    <row r="9" spans="1:4">
      <c r="A9" s="419">
        <v>2.2000000000000002</v>
      </c>
      <c r="B9" s="418" t="s">
        <v>491</v>
      </c>
      <c r="C9" s="644">
        <v>503534.17274848261</v>
      </c>
      <c r="D9" s="415"/>
    </row>
    <row r="10" spans="1:4">
      <c r="A10" s="420">
        <v>3</v>
      </c>
      <c r="B10" s="413" t="s">
        <v>631</v>
      </c>
      <c r="C10" s="644">
        <f>SUM(C11:C13)</f>
        <v>2082063.8476780856</v>
      </c>
      <c r="D10" s="415">
        <f>SUM(D11:D13)</f>
        <v>0</v>
      </c>
    </row>
    <row r="11" spans="1:4">
      <c r="A11" s="419">
        <v>3.1</v>
      </c>
      <c r="B11" s="418" t="s">
        <v>422</v>
      </c>
      <c r="C11" s="644">
        <v>0</v>
      </c>
      <c r="D11" s="415"/>
    </row>
    <row r="12" spans="1:4">
      <c r="A12" s="419">
        <v>3.2</v>
      </c>
      <c r="B12" s="418" t="s">
        <v>630</v>
      </c>
      <c r="C12" s="644">
        <v>1938201.7976780855</v>
      </c>
      <c r="D12" s="415"/>
    </row>
    <row r="13" spans="1:4">
      <c r="A13" s="419">
        <v>3.3</v>
      </c>
      <c r="B13" s="418" t="s">
        <v>492</v>
      </c>
      <c r="C13" s="644">
        <v>143862.04999999999</v>
      </c>
      <c r="D13" s="415"/>
    </row>
    <row r="14" spans="1:4">
      <c r="A14" s="417">
        <v>4</v>
      </c>
      <c r="B14" s="416" t="s">
        <v>629</v>
      </c>
      <c r="C14" s="644">
        <v>-34294.464125759951</v>
      </c>
      <c r="D14" s="415"/>
    </row>
    <row r="15" spans="1:4">
      <c r="A15" s="414">
        <v>5</v>
      </c>
      <c r="B15" s="413" t="s">
        <v>628</v>
      </c>
      <c r="C15" s="645">
        <f>C6+C7-C10+C14</f>
        <v>18758634.970000017</v>
      </c>
      <c r="D15" s="383">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heetViews>
  <sheetFormatPr defaultColWidth="9.140625" defaultRowHeight="12.75"/>
  <cols>
    <col min="1" max="1" width="11.85546875" style="382" bestFit="1" customWidth="1"/>
    <col min="2" max="2" width="128.85546875" style="382" bestFit="1" customWidth="1"/>
    <col min="3" max="3" width="37" style="382" customWidth="1"/>
    <col min="4" max="4" width="50.5703125" style="382" customWidth="1"/>
    <col min="5" max="16384" width="9.140625" style="382"/>
  </cols>
  <sheetData>
    <row r="1" spans="1:4" ht="13.5">
      <c r="A1" s="312" t="s">
        <v>30</v>
      </c>
      <c r="B1" s="391" t="str">
        <f>'Info '!C2</f>
        <v>JSC " Halyk Bank Georgia"</v>
      </c>
    </row>
    <row r="2" spans="1:4">
      <c r="A2" s="313" t="s">
        <v>31</v>
      </c>
      <c r="B2" s="720">
        <f>'1. key ratios '!B2</f>
        <v>45930</v>
      </c>
    </row>
    <row r="3" spans="1:4">
      <c r="A3" s="314" t="s">
        <v>424</v>
      </c>
    </row>
    <row r="4" spans="1:4">
      <c r="A4" s="314"/>
    </row>
    <row r="5" spans="1:4" ht="15" customHeight="1">
      <c r="A5" s="815" t="s">
        <v>494</v>
      </c>
      <c r="B5" s="816"/>
      <c r="C5" s="819" t="s">
        <v>425</v>
      </c>
      <c r="D5" s="819" t="s">
        <v>426</v>
      </c>
    </row>
    <row r="6" spans="1:4">
      <c r="A6" s="817"/>
      <c r="B6" s="818"/>
      <c r="C6" s="819"/>
      <c r="D6" s="819"/>
    </row>
    <row r="7" spans="1:4">
      <c r="A7" s="423">
        <v>1</v>
      </c>
      <c r="B7" s="383" t="s">
        <v>421</v>
      </c>
      <c r="C7" s="623">
        <v>85623818.439999968</v>
      </c>
      <c r="D7" s="421"/>
    </row>
    <row r="8" spans="1:4">
      <c r="A8" s="425">
        <v>2</v>
      </c>
      <c r="B8" s="425" t="s">
        <v>427</v>
      </c>
      <c r="C8" s="623">
        <v>7237223.0299999993</v>
      </c>
      <c r="D8" s="421"/>
    </row>
    <row r="9" spans="1:4">
      <c r="A9" s="425">
        <v>3</v>
      </c>
      <c r="B9" s="426" t="s">
        <v>637</v>
      </c>
      <c r="C9" s="623">
        <v>0</v>
      </c>
      <c r="D9" s="421"/>
    </row>
    <row r="10" spans="1:4">
      <c r="A10" s="425">
        <v>4</v>
      </c>
      <c r="B10" s="425" t="s">
        <v>428</v>
      </c>
      <c r="C10" s="623">
        <f>SUM(C11:C17)</f>
        <v>7443448.830000001</v>
      </c>
      <c r="D10" s="421"/>
    </row>
    <row r="11" spans="1:4">
      <c r="A11" s="425">
        <v>5</v>
      </c>
      <c r="B11" s="424" t="s">
        <v>636</v>
      </c>
      <c r="C11" s="623">
        <v>676425.06</v>
      </c>
      <c r="D11" s="421"/>
    </row>
    <row r="12" spans="1:4">
      <c r="A12" s="425">
        <v>6</v>
      </c>
      <c r="B12" s="424" t="s">
        <v>429</v>
      </c>
      <c r="C12" s="623">
        <v>2461255.7399999993</v>
      </c>
      <c r="D12" s="421"/>
    </row>
    <row r="13" spans="1:4">
      <c r="A13" s="425">
        <v>7</v>
      </c>
      <c r="B13" s="424" t="s">
        <v>432</v>
      </c>
      <c r="C13" s="623">
        <v>0</v>
      </c>
      <c r="D13" s="421"/>
    </row>
    <row r="14" spans="1:4">
      <c r="A14" s="425">
        <v>8</v>
      </c>
      <c r="B14" s="424" t="s">
        <v>430</v>
      </c>
      <c r="C14" s="623">
        <v>398660.30000000005</v>
      </c>
      <c r="D14" s="425"/>
    </row>
    <row r="15" spans="1:4">
      <c r="A15" s="425">
        <v>9</v>
      </c>
      <c r="B15" s="424" t="s">
        <v>431</v>
      </c>
      <c r="C15" s="623">
        <v>0</v>
      </c>
      <c r="D15" s="425"/>
    </row>
    <row r="16" spans="1:4">
      <c r="A16" s="425">
        <v>10</v>
      </c>
      <c r="B16" s="424" t="s">
        <v>433</v>
      </c>
      <c r="C16" s="623">
        <v>3723907.6125178142</v>
      </c>
      <c r="D16" s="425"/>
    </row>
    <row r="17" spans="1:4">
      <c r="A17" s="425">
        <v>11</v>
      </c>
      <c r="B17" s="424" t="s">
        <v>635</v>
      </c>
      <c r="C17" s="623">
        <v>183200.11748218763</v>
      </c>
      <c r="D17" s="421"/>
    </row>
    <row r="18" spans="1:4">
      <c r="A18" s="423">
        <v>12</v>
      </c>
      <c r="B18" s="422" t="s">
        <v>423</v>
      </c>
      <c r="C18" s="641">
        <f>C7+C8+C9-C10</f>
        <v>85417592.639999971</v>
      </c>
      <c r="D18" s="421"/>
    </row>
    <row r="21" spans="1:4">
      <c r="B21" s="312"/>
    </row>
    <row r="22" spans="1:4">
      <c r="B22" s="313"/>
    </row>
    <row r="23" spans="1:4">
      <c r="B23" s="314"/>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heetViews>
  <sheetFormatPr defaultColWidth="9.140625" defaultRowHeight="12.75"/>
  <cols>
    <col min="1" max="1" width="11.85546875" style="406" bestFit="1" customWidth="1"/>
    <col min="2" max="2" width="63.85546875" style="406" customWidth="1"/>
    <col min="3" max="3" width="15.5703125" style="406" customWidth="1"/>
    <col min="4" max="18" width="22.140625" style="406" customWidth="1"/>
    <col min="19" max="19" width="23.140625" style="406" bestFit="1" customWidth="1"/>
    <col min="20" max="26" width="22.140625" style="406" customWidth="1"/>
    <col min="27" max="27" width="23.140625" style="406" bestFit="1" customWidth="1"/>
    <col min="28" max="28" width="20" style="406" customWidth="1"/>
    <col min="29" max="16384" width="9.140625" style="406"/>
  </cols>
  <sheetData>
    <row r="1" spans="1:28" ht="13.5">
      <c r="A1" s="312" t="s">
        <v>30</v>
      </c>
      <c r="B1" s="391" t="str">
        <f>'Info '!C2</f>
        <v>JSC " Halyk Bank Georgia"</v>
      </c>
    </row>
    <row r="2" spans="1:28">
      <c r="A2" s="313" t="s">
        <v>31</v>
      </c>
      <c r="B2" s="720">
        <f>'1. key ratios '!B2</f>
        <v>45930</v>
      </c>
      <c r="C2" s="407"/>
    </row>
    <row r="3" spans="1:28">
      <c r="A3" s="314" t="s">
        <v>434</v>
      </c>
    </row>
    <row r="5" spans="1:28" ht="15" customHeight="1">
      <c r="A5" s="821" t="s">
        <v>649</v>
      </c>
      <c r="B5" s="822"/>
      <c r="C5" s="827" t="s">
        <v>435</v>
      </c>
      <c r="D5" s="828"/>
      <c r="E5" s="828"/>
      <c r="F5" s="828"/>
      <c r="G5" s="828"/>
      <c r="H5" s="828"/>
      <c r="I5" s="828"/>
      <c r="J5" s="828"/>
      <c r="K5" s="828"/>
      <c r="L5" s="828"/>
      <c r="M5" s="828"/>
      <c r="N5" s="828"/>
      <c r="O5" s="828"/>
      <c r="P5" s="828"/>
      <c r="Q5" s="828"/>
      <c r="R5" s="828"/>
      <c r="S5" s="828"/>
      <c r="T5" s="438"/>
      <c r="U5" s="438"/>
      <c r="V5" s="438"/>
      <c r="W5" s="438"/>
      <c r="X5" s="438"/>
      <c r="Y5" s="438"/>
      <c r="Z5" s="438"/>
      <c r="AA5" s="437"/>
      <c r="AB5" s="430"/>
    </row>
    <row r="6" spans="1:28" ht="12" customHeight="1">
      <c r="A6" s="823"/>
      <c r="B6" s="824"/>
      <c r="C6" s="829" t="s">
        <v>64</v>
      </c>
      <c r="D6" s="831" t="s">
        <v>648</v>
      </c>
      <c r="E6" s="831"/>
      <c r="F6" s="831"/>
      <c r="G6" s="831"/>
      <c r="H6" s="831" t="s">
        <v>647</v>
      </c>
      <c r="I6" s="831"/>
      <c r="J6" s="831"/>
      <c r="K6" s="831"/>
      <c r="L6" s="436"/>
      <c r="M6" s="832" t="s">
        <v>646</v>
      </c>
      <c r="N6" s="832"/>
      <c r="O6" s="832"/>
      <c r="P6" s="832"/>
      <c r="Q6" s="832"/>
      <c r="R6" s="832"/>
      <c r="S6" s="812"/>
      <c r="T6" s="435"/>
      <c r="U6" s="820" t="s">
        <v>645</v>
      </c>
      <c r="V6" s="820"/>
      <c r="W6" s="820"/>
      <c r="X6" s="820"/>
      <c r="Y6" s="820"/>
      <c r="Z6" s="820"/>
      <c r="AA6" s="813"/>
      <c r="AB6" s="434"/>
    </row>
    <row r="7" spans="1:28" ht="25.5">
      <c r="A7" s="825"/>
      <c r="B7" s="826"/>
      <c r="C7" s="830"/>
      <c r="D7" s="433"/>
      <c r="E7" s="431" t="s">
        <v>436</v>
      </c>
      <c r="F7" s="403" t="s">
        <v>643</v>
      </c>
      <c r="G7" s="405" t="s">
        <v>644</v>
      </c>
      <c r="H7" s="407"/>
      <c r="I7" s="431" t="s">
        <v>436</v>
      </c>
      <c r="J7" s="403" t="s">
        <v>643</v>
      </c>
      <c r="K7" s="405" t="s">
        <v>644</v>
      </c>
      <c r="L7" s="432"/>
      <c r="M7" s="431" t="s">
        <v>436</v>
      </c>
      <c r="N7" s="431" t="s">
        <v>643</v>
      </c>
      <c r="O7" s="431" t="s">
        <v>642</v>
      </c>
      <c r="P7" s="431" t="s">
        <v>641</v>
      </c>
      <c r="Q7" s="431" t="s">
        <v>640</v>
      </c>
      <c r="R7" s="403" t="s">
        <v>639</v>
      </c>
      <c r="S7" s="431" t="s">
        <v>638</v>
      </c>
      <c r="T7" s="432"/>
      <c r="U7" s="431" t="s">
        <v>436</v>
      </c>
      <c r="V7" s="431" t="s">
        <v>643</v>
      </c>
      <c r="W7" s="431" t="s">
        <v>642</v>
      </c>
      <c r="X7" s="431" t="s">
        <v>641</v>
      </c>
      <c r="Y7" s="431" t="s">
        <v>640</v>
      </c>
      <c r="Z7" s="403" t="s">
        <v>639</v>
      </c>
      <c r="AA7" s="431" t="s">
        <v>638</v>
      </c>
      <c r="AB7" s="430"/>
    </row>
    <row r="8" spans="1:28">
      <c r="A8" s="429">
        <v>1</v>
      </c>
      <c r="B8" s="399" t="s">
        <v>437</v>
      </c>
      <c r="C8" s="641">
        <v>942486816.59000039</v>
      </c>
      <c r="D8" s="623">
        <v>795465668.76000047</v>
      </c>
      <c r="E8" s="623">
        <v>25334964.82</v>
      </c>
      <c r="F8" s="623">
        <v>0</v>
      </c>
      <c r="G8" s="623">
        <v>0</v>
      </c>
      <c r="H8" s="623">
        <v>61603555.180000022</v>
      </c>
      <c r="I8" s="623">
        <v>11222511.980000002</v>
      </c>
      <c r="J8" s="623">
        <v>9401006.9099999983</v>
      </c>
      <c r="K8" s="623">
        <v>0</v>
      </c>
      <c r="L8" s="623">
        <v>83243191.450000018</v>
      </c>
      <c r="M8" s="623">
        <v>10997294.219999999</v>
      </c>
      <c r="N8" s="623">
        <v>13756491.530000001</v>
      </c>
      <c r="O8" s="623">
        <v>6535065.0299999993</v>
      </c>
      <c r="P8" s="623">
        <v>5645026.2199999997</v>
      </c>
      <c r="Q8" s="623">
        <v>7228309.5499999989</v>
      </c>
      <c r="R8" s="623">
        <v>14313487.669999996</v>
      </c>
      <c r="S8" s="623">
        <v>2718071.89</v>
      </c>
      <c r="T8" s="623">
        <v>2174401.2000000002</v>
      </c>
      <c r="U8" s="623">
        <v>0</v>
      </c>
      <c r="V8" s="623">
        <v>0</v>
      </c>
      <c r="W8" s="623">
        <v>0</v>
      </c>
      <c r="X8" s="623">
        <v>9572.1400000000012</v>
      </c>
      <c r="Y8" s="623">
        <v>102305.31</v>
      </c>
      <c r="Z8" s="623">
        <v>2002781.3299999998</v>
      </c>
      <c r="AA8" s="623">
        <v>59742.42</v>
      </c>
      <c r="AB8" s="427"/>
    </row>
    <row r="9" spans="1:28">
      <c r="A9" s="394">
        <v>1.1000000000000001</v>
      </c>
      <c r="B9" s="428" t="s">
        <v>438</v>
      </c>
      <c r="C9" s="642">
        <v>0</v>
      </c>
      <c r="D9" s="623">
        <v>0</v>
      </c>
      <c r="E9" s="623">
        <v>0</v>
      </c>
      <c r="F9" s="623">
        <v>0</v>
      </c>
      <c r="G9" s="623">
        <v>0</v>
      </c>
      <c r="H9" s="623">
        <v>0</v>
      </c>
      <c r="I9" s="623">
        <v>0</v>
      </c>
      <c r="J9" s="623">
        <v>0</v>
      </c>
      <c r="K9" s="623">
        <v>0</v>
      </c>
      <c r="L9" s="623">
        <v>0</v>
      </c>
      <c r="M9" s="623">
        <v>0</v>
      </c>
      <c r="N9" s="623">
        <v>0</v>
      </c>
      <c r="O9" s="623">
        <v>0</v>
      </c>
      <c r="P9" s="623">
        <v>0</v>
      </c>
      <c r="Q9" s="623">
        <v>0</v>
      </c>
      <c r="R9" s="623">
        <v>0</v>
      </c>
      <c r="S9" s="623">
        <v>0</v>
      </c>
      <c r="T9" s="623">
        <v>0</v>
      </c>
      <c r="U9" s="623">
        <v>0</v>
      </c>
      <c r="V9" s="623">
        <v>0</v>
      </c>
      <c r="W9" s="623">
        <v>0</v>
      </c>
      <c r="X9" s="623">
        <v>0</v>
      </c>
      <c r="Y9" s="623">
        <v>0</v>
      </c>
      <c r="Z9" s="623">
        <v>0</v>
      </c>
      <c r="AA9" s="623">
        <v>0</v>
      </c>
      <c r="AB9" s="427"/>
    </row>
    <row r="10" spans="1:28">
      <c r="A10" s="394">
        <v>1.2</v>
      </c>
      <c r="B10" s="428" t="s">
        <v>439</v>
      </c>
      <c r="C10" s="642">
        <v>0</v>
      </c>
      <c r="D10" s="623">
        <v>0</v>
      </c>
      <c r="E10" s="623">
        <v>0</v>
      </c>
      <c r="F10" s="623">
        <v>0</v>
      </c>
      <c r="G10" s="623">
        <v>0</v>
      </c>
      <c r="H10" s="623">
        <v>0</v>
      </c>
      <c r="I10" s="623">
        <v>0</v>
      </c>
      <c r="J10" s="623">
        <v>0</v>
      </c>
      <c r="K10" s="623">
        <v>0</v>
      </c>
      <c r="L10" s="623">
        <v>0</v>
      </c>
      <c r="M10" s="623">
        <v>0</v>
      </c>
      <c r="N10" s="623">
        <v>0</v>
      </c>
      <c r="O10" s="623">
        <v>0</v>
      </c>
      <c r="P10" s="623">
        <v>0</v>
      </c>
      <c r="Q10" s="623">
        <v>0</v>
      </c>
      <c r="R10" s="623">
        <v>0</v>
      </c>
      <c r="S10" s="623">
        <v>0</v>
      </c>
      <c r="T10" s="623">
        <v>0</v>
      </c>
      <c r="U10" s="623">
        <v>0</v>
      </c>
      <c r="V10" s="623">
        <v>0</v>
      </c>
      <c r="W10" s="623">
        <v>0</v>
      </c>
      <c r="X10" s="623">
        <v>0</v>
      </c>
      <c r="Y10" s="623">
        <v>0</v>
      </c>
      <c r="Z10" s="623">
        <v>0</v>
      </c>
      <c r="AA10" s="623">
        <v>0</v>
      </c>
      <c r="AB10" s="427"/>
    </row>
    <row r="11" spans="1:28">
      <c r="A11" s="394">
        <v>1.3</v>
      </c>
      <c r="B11" s="428" t="s">
        <v>440</v>
      </c>
      <c r="C11" s="642">
        <v>0</v>
      </c>
      <c r="D11" s="623">
        <v>0</v>
      </c>
      <c r="E11" s="623">
        <v>0</v>
      </c>
      <c r="F11" s="623">
        <v>0</v>
      </c>
      <c r="G11" s="623">
        <v>0</v>
      </c>
      <c r="H11" s="623">
        <v>0</v>
      </c>
      <c r="I11" s="623">
        <v>0</v>
      </c>
      <c r="J11" s="623">
        <v>0</v>
      </c>
      <c r="K11" s="623">
        <v>0</v>
      </c>
      <c r="L11" s="623">
        <v>0</v>
      </c>
      <c r="M11" s="623">
        <v>0</v>
      </c>
      <c r="N11" s="623">
        <v>0</v>
      </c>
      <c r="O11" s="623">
        <v>0</v>
      </c>
      <c r="P11" s="623">
        <v>0</v>
      </c>
      <c r="Q11" s="623">
        <v>0</v>
      </c>
      <c r="R11" s="623">
        <v>0</v>
      </c>
      <c r="S11" s="623">
        <v>0</v>
      </c>
      <c r="T11" s="623">
        <v>0</v>
      </c>
      <c r="U11" s="623">
        <v>0</v>
      </c>
      <c r="V11" s="623">
        <v>0</v>
      </c>
      <c r="W11" s="623">
        <v>0</v>
      </c>
      <c r="X11" s="623">
        <v>0</v>
      </c>
      <c r="Y11" s="623">
        <v>0</v>
      </c>
      <c r="Z11" s="623">
        <v>0</v>
      </c>
      <c r="AA11" s="623">
        <v>0</v>
      </c>
      <c r="AB11" s="427"/>
    </row>
    <row r="12" spans="1:28">
      <c r="A12" s="394">
        <v>1.4</v>
      </c>
      <c r="B12" s="428" t="s">
        <v>441</v>
      </c>
      <c r="C12" s="642">
        <v>67224193.939999998</v>
      </c>
      <c r="D12" s="623">
        <v>66366128.639999993</v>
      </c>
      <c r="E12" s="623">
        <v>0</v>
      </c>
      <c r="F12" s="623">
        <v>0</v>
      </c>
      <c r="G12" s="623">
        <v>0</v>
      </c>
      <c r="H12" s="623">
        <v>0</v>
      </c>
      <c r="I12" s="623">
        <v>0</v>
      </c>
      <c r="J12" s="623">
        <v>0</v>
      </c>
      <c r="K12" s="623">
        <v>0</v>
      </c>
      <c r="L12" s="623">
        <v>798322.88</v>
      </c>
      <c r="M12" s="623">
        <v>0</v>
      </c>
      <c r="N12" s="623">
        <v>0</v>
      </c>
      <c r="O12" s="623">
        <v>0</v>
      </c>
      <c r="P12" s="623">
        <v>0</v>
      </c>
      <c r="Q12" s="623">
        <v>0</v>
      </c>
      <c r="R12" s="623">
        <v>164784.59999999998</v>
      </c>
      <c r="S12" s="623">
        <v>633538.28</v>
      </c>
      <c r="T12" s="623">
        <v>59742.42</v>
      </c>
      <c r="U12" s="623">
        <v>0</v>
      </c>
      <c r="V12" s="623">
        <v>0</v>
      </c>
      <c r="W12" s="623">
        <v>0</v>
      </c>
      <c r="X12" s="623">
        <v>0</v>
      </c>
      <c r="Y12" s="623">
        <v>0</v>
      </c>
      <c r="Z12" s="623">
        <v>0</v>
      </c>
      <c r="AA12" s="623">
        <v>59742.42</v>
      </c>
      <c r="AB12" s="427"/>
    </row>
    <row r="13" spans="1:28">
      <c r="A13" s="394">
        <v>1.5</v>
      </c>
      <c r="B13" s="428" t="s">
        <v>442</v>
      </c>
      <c r="C13" s="642">
        <v>484196994.01999986</v>
      </c>
      <c r="D13" s="623">
        <v>403334671.04999989</v>
      </c>
      <c r="E13" s="623">
        <v>15342839.180000003</v>
      </c>
      <c r="F13" s="623">
        <v>0</v>
      </c>
      <c r="G13" s="623">
        <v>0</v>
      </c>
      <c r="H13" s="623">
        <v>39471384.440000005</v>
      </c>
      <c r="I13" s="623">
        <v>4342099.01</v>
      </c>
      <c r="J13" s="623">
        <v>6488012.1399999987</v>
      </c>
      <c r="K13" s="623">
        <v>0</v>
      </c>
      <c r="L13" s="623">
        <v>39676705.520000003</v>
      </c>
      <c r="M13" s="623">
        <v>7556896.0999999996</v>
      </c>
      <c r="N13" s="623">
        <v>7169735.3300000001</v>
      </c>
      <c r="O13" s="623">
        <v>1227125.99</v>
      </c>
      <c r="P13" s="623">
        <v>497265.88</v>
      </c>
      <c r="Q13" s="623">
        <v>3405800.1400000006</v>
      </c>
      <c r="R13" s="623">
        <v>5975322.4499999993</v>
      </c>
      <c r="S13" s="623">
        <v>1252979.77</v>
      </c>
      <c r="T13" s="623">
        <v>1714233.01</v>
      </c>
      <c r="U13" s="623">
        <v>0</v>
      </c>
      <c r="V13" s="623">
        <v>0</v>
      </c>
      <c r="W13" s="623">
        <v>0</v>
      </c>
      <c r="X13" s="623">
        <v>0</v>
      </c>
      <c r="Y13" s="623">
        <v>30659.879999999997</v>
      </c>
      <c r="Z13" s="623">
        <v>1683573.13</v>
      </c>
      <c r="AA13" s="623">
        <v>0</v>
      </c>
      <c r="AB13" s="427"/>
    </row>
    <row r="14" spans="1:28">
      <c r="A14" s="394">
        <v>1.6</v>
      </c>
      <c r="B14" s="428" t="s">
        <v>443</v>
      </c>
      <c r="C14" s="642">
        <v>391065628.63000053</v>
      </c>
      <c r="D14" s="623">
        <v>325764869.07000053</v>
      </c>
      <c r="E14" s="623">
        <v>9992125.6399999987</v>
      </c>
      <c r="F14" s="623">
        <v>0</v>
      </c>
      <c r="G14" s="623">
        <v>0</v>
      </c>
      <c r="H14" s="623">
        <v>22132170.740000013</v>
      </c>
      <c r="I14" s="623">
        <v>6880412.9700000025</v>
      </c>
      <c r="J14" s="623">
        <v>2912994.77</v>
      </c>
      <c r="K14" s="623">
        <v>0</v>
      </c>
      <c r="L14" s="623">
        <v>42768163.050000012</v>
      </c>
      <c r="M14" s="623">
        <v>3440398.1199999996</v>
      </c>
      <c r="N14" s="623">
        <v>6586756.2000000002</v>
      </c>
      <c r="O14" s="623">
        <v>5307939.0399999991</v>
      </c>
      <c r="P14" s="623">
        <v>5147760.34</v>
      </c>
      <c r="Q14" s="623">
        <v>3822509.4099999988</v>
      </c>
      <c r="R14" s="623">
        <v>8173380.6199999973</v>
      </c>
      <c r="S14" s="623">
        <v>831553.84000000008</v>
      </c>
      <c r="T14" s="623">
        <v>400425.77</v>
      </c>
      <c r="U14" s="623">
        <v>0</v>
      </c>
      <c r="V14" s="623">
        <v>0</v>
      </c>
      <c r="W14" s="623">
        <v>0</v>
      </c>
      <c r="X14" s="623">
        <v>9572.1400000000012</v>
      </c>
      <c r="Y14" s="623">
        <v>71645.429999999993</v>
      </c>
      <c r="Z14" s="623">
        <v>319208.2</v>
      </c>
      <c r="AA14" s="623">
        <v>0</v>
      </c>
      <c r="AB14" s="427"/>
    </row>
    <row r="15" spans="1:28">
      <c r="A15" s="429">
        <v>2</v>
      </c>
      <c r="B15" s="411" t="s">
        <v>444</v>
      </c>
      <c r="C15" s="641">
        <v>14659224.77</v>
      </c>
      <c r="D15" s="623">
        <v>14659224.77</v>
      </c>
      <c r="E15" s="623">
        <v>0</v>
      </c>
      <c r="F15" s="623">
        <v>0</v>
      </c>
      <c r="G15" s="623">
        <v>0</v>
      </c>
      <c r="H15" s="623">
        <v>0</v>
      </c>
      <c r="I15" s="623">
        <v>0</v>
      </c>
      <c r="J15" s="623">
        <v>0</v>
      </c>
      <c r="K15" s="623">
        <v>0</v>
      </c>
      <c r="L15" s="623">
        <v>0</v>
      </c>
      <c r="M15" s="623">
        <v>0</v>
      </c>
      <c r="N15" s="623">
        <v>0</v>
      </c>
      <c r="O15" s="623">
        <v>0</v>
      </c>
      <c r="P15" s="623">
        <v>0</v>
      </c>
      <c r="Q15" s="623">
        <v>0</v>
      </c>
      <c r="R15" s="623">
        <v>0</v>
      </c>
      <c r="S15" s="623">
        <v>0</v>
      </c>
      <c r="T15" s="623">
        <v>0</v>
      </c>
      <c r="U15" s="623">
        <v>0</v>
      </c>
      <c r="V15" s="623">
        <v>0</v>
      </c>
      <c r="W15" s="623">
        <v>0</v>
      </c>
      <c r="X15" s="623">
        <v>0</v>
      </c>
      <c r="Y15" s="623">
        <v>0</v>
      </c>
      <c r="Z15" s="623">
        <v>0</v>
      </c>
      <c r="AA15" s="623">
        <v>0</v>
      </c>
      <c r="AB15" s="427"/>
    </row>
    <row r="16" spans="1:28">
      <c r="A16" s="394">
        <v>2.1</v>
      </c>
      <c r="B16" s="428" t="s">
        <v>438</v>
      </c>
      <c r="C16" s="642">
        <v>0</v>
      </c>
      <c r="D16" s="623">
        <v>0</v>
      </c>
      <c r="E16" s="623">
        <v>0</v>
      </c>
      <c r="F16" s="623">
        <v>0</v>
      </c>
      <c r="G16" s="623">
        <v>0</v>
      </c>
      <c r="H16" s="623">
        <v>0</v>
      </c>
      <c r="I16" s="623">
        <v>0</v>
      </c>
      <c r="J16" s="623">
        <v>0</v>
      </c>
      <c r="K16" s="623">
        <v>0</v>
      </c>
      <c r="L16" s="623">
        <v>0</v>
      </c>
      <c r="M16" s="623">
        <v>0</v>
      </c>
      <c r="N16" s="623">
        <v>0</v>
      </c>
      <c r="O16" s="623">
        <v>0</v>
      </c>
      <c r="P16" s="623">
        <v>0</v>
      </c>
      <c r="Q16" s="623">
        <v>0</v>
      </c>
      <c r="R16" s="623">
        <v>0</v>
      </c>
      <c r="S16" s="623">
        <v>0</v>
      </c>
      <c r="T16" s="623">
        <v>0</v>
      </c>
      <c r="U16" s="623">
        <v>0</v>
      </c>
      <c r="V16" s="623">
        <v>0</v>
      </c>
      <c r="W16" s="623">
        <v>0</v>
      </c>
      <c r="X16" s="623">
        <v>0</v>
      </c>
      <c r="Y16" s="623">
        <v>0</v>
      </c>
      <c r="Z16" s="623">
        <v>0</v>
      </c>
      <c r="AA16" s="623">
        <v>0</v>
      </c>
      <c r="AB16" s="427"/>
    </row>
    <row r="17" spans="1:28">
      <c r="A17" s="394">
        <v>2.2000000000000002</v>
      </c>
      <c r="B17" s="428" t="s">
        <v>439</v>
      </c>
      <c r="C17" s="642">
        <v>14659224.77</v>
      </c>
      <c r="D17" s="623">
        <v>14659224.77</v>
      </c>
      <c r="E17" s="623">
        <v>0</v>
      </c>
      <c r="F17" s="623">
        <v>0</v>
      </c>
      <c r="G17" s="623">
        <v>0</v>
      </c>
      <c r="H17" s="623">
        <v>0</v>
      </c>
      <c r="I17" s="623">
        <v>0</v>
      </c>
      <c r="J17" s="623">
        <v>0</v>
      </c>
      <c r="K17" s="623">
        <v>0</v>
      </c>
      <c r="L17" s="623">
        <v>0</v>
      </c>
      <c r="M17" s="623">
        <v>0</v>
      </c>
      <c r="N17" s="623">
        <v>0</v>
      </c>
      <c r="O17" s="623">
        <v>0</v>
      </c>
      <c r="P17" s="623">
        <v>0</v>
      </c>
      <c r="Q17" s="623">
        <v>0</v>
      </c>
      <c r="R17" s="623">
        <v>0</v>
      </c>
      <c r="S17" s="623">
        <v>0</v>
      </c>
      <c r="T17" s="623">
        <v>0</v>
      </c>
      <c r="U17" s="623">
        <v>0</v>
      </c>
      <c r="V17" s="623">
        <v>0</v>
      </c>
      <c r="W17" s="623">
        <v>0</v>
      </c>
      <c r="X17" s="623">
        <v>0</v>
      </c>
      <c r="Y17" s="623">
        <v>0</v>
      </c>
      <c r="Z17" s="623">
        <v>0</v>
      </c>
      <c r="AA17" s="623">
        <v>0</v>
      </c>
      <c r="AB17" s="427"/>
    </row>
    <row r="18" spans="1:28">
      <c r="A18" s="394">
        <v>2.2999999999999998</v>
      </c>
      <c r="B18" s="428" t="s">
        <v>440</v>
      </c>
      <c r="C18" s="642">
        <v>0</v>
      </c>
      <c r="D18" s="623">
        <v>0</v>
      </c>
      <c r="E18" s="623">
        <v>0</v>
      </c>
      <c r="F18" s="623">
        <v>0</v>
      </c>
      <c r="G18" s="623">
        <v>0</v>
      </c>
      <c r="H18" s="623">
        <v>0</v>
      </c>
      <c r="I18" s="623">
        <v>0</v>
      </c>
      <c r="J18" s="623">
        <v>0</v>
      </c>
      <c r="K18" s="623">
        <v>0</v>
      </c>
      <c r="L18" s="623">
        <v>0</v>
      </c>
      <c r="M18" s="623">
        <v>0</v>
      </c>
      <c r="N18" s="623">
        <v>0</v>
      </c>
      <c r="O18" s="623">
        <v>0</v>
      </c>
      <c r="P18" s="623">
        <v>0</v>
      </c>
      <c r="Q18" s="623">
        <v>0</v>
      </c>
      <c r="R18" s="623">
        <v>0</v>
      </c>
      <c r="S18" s="623">
        <v>0</v>
      </c>
      <c r="T18" s="623">
        <v>0</v>
      </c>
      <c r="U18" s="623">
        <v>0</v>
      </c>
      <c r="V18" s="623">
        <v>0</v>
      </c>
      <c r="W18" s="623">
        <v>0</v>
      </c>
      <c r="X18" s="623">
        <v>0</v>
      </c>
      <c r="Y18" s="623">
        <v>0</v>
      </c>
      <c r="Z18" s="623">
        <v>0</v>
      </c>
      <c r="AA18" s="623">
        <v>0</v>
      </c>
      <c r="AB18" s="427"/>
    </row>
    <row r="19" spans="1:28">
      <c r="A19" s="394">
        <v>2.4</v>
      </c>
      <c r="B19" s="428" t="s">
        <v>441</v>
      </c>
      <c r="C19" s="642">
        <v>0</v>
      </c>
      <c r="D19" s="623">
        <v>0</v>
      </c>
      <c r="E19" s="623">
        <v>0</v>
      </c>
      <c r="F19" s="623">
        <v>0</v>
      </c>
      <c r="G19" s="623">
        <v>0</v>
      </c>
      <c r="H19" s="623">
        <v>0</v>
      </c>
      <c r="I19" s="623">
        <v>0</v>
      </c>
      <c r="J19" s="623">
        <v>0</v>
      </c>
      <c r="K19" s="623">
        <v>0</v>
      </c>
      <c r="L19" s="623">
        <v>0</v>
      </c>
      <c r="M19" s="623">
        <v>0</v>
      </c>
      <c r="N19" s="623">
        <v>0</v>
      </c>
      <c r="O19" s="623">
        <v>0</v>
      </c>
      <c r="P19" s="623">
        <v>0</v>
      </c>
      <c r="Q19" s="623">
        <v>0</v>
      </c>
      <c r="R19" s="623">
        <v>0</v>
      </c>
      <c r="S19" s="623">
        <v>0</v>
      </c>
      <c r="T19" s="623">
        <v>0</v>
      </c>
      <c r="U19" s="623">
        <v>0</v>
      </c>
      <c r="V19" s="623">
        <v>0</v>
      </c>
      <c r="W19" s="623">
        <v>0</v>
      </c>
      <c r="X19" s="623">
        <v>0</v>
      </c>
      <c r="Y19" s="623">
        <v>0</v>
      </c>
      <c r="Z19" s="623">
        <v>0</v>
      </c>
      <c r="AA19" s="623">
        <v>0</v>
      </c>
      <c r="AB19" s="427"/>
    </row>
    <row r="20" spans="1:28">
      <c r="A20" s="394">
        <v>2.5</v>
      </c>
      <c r="B20" s="428" t="s">
        <v>442</v>
      </c>
      <c r="C20" s="642">
        <v>0</v>
      </c>
      <c r="D20" s="623">
        <v>0</v>
      </c>
      <c r="E20" s="623">
        <v>0</v>
      </c>
      <c r="F20" s="623">
        <v>0</v>
      </c>
      <c r="G20" s="623">
        <v>0</v>
      </c>
      <c r="H20" s="623">
        <v>0</v>
      </c>
      <c r="I20" s="623">
        <v>0</v>
      </c>
      <c r="J20" s="623">
        <v>0</v>
      </c>
      <c r="K20" s="623">
        <v>0</v>
      </c>
      <c r="L20" s="623">
        <v>0</v>
      </c>
      <c r="M20" s="623">
        <v>0</v>
      </c>
      <c r="N20" s="623">
        <v>0</v>
      </c>
      <c r="O20" s="623">
        <v>0</v>
      </c>
      <c r="P20" s="623">
        <v>0</v>
      </c>
      <c r="Q20" s="623">
        <v>0</v>
      </c>
      <c r="R20" s="623">
        <v>0</v>
      </c>
      <c r="S20" s="623">
        <v>0</v>
      </c>
      <c r="T20" s="623">
        <v>0</v>
      </c>
      <c r="U20" s="623">
        <v>0</v>
      </c>
      <c r="V20" s="623">
        <v>0</v>
      </c>
      <c r="W20" s="623">
        <v>0</v>
      </c>
      <c r="X20" s="623">
        <v>0</v>
      </c>
      <c r="Y20" s="623">
        <v>0</v>
      </c>
      <c r="Z20" s="623">
        <v>0</v>
      </c>
      <c r="AA20" s="623">
        <v>0</v>
      </c>
      <c r="AB20" s="427"/>
    </row>
    <row r="21" spans="1:28">
      <c r="A21" s="394">
        <v>2.6</v>
      </c>
      <c r="B21" s="428" t="s">
        <v>443</v>
      </c>
      <c r="C21" s="642">
        <v>0</v>
      </c>
      <c r="D21" s="623">
        <v>0</v>
      </c>
      <c r="E21" s="623">
        <v>0</v>
      </c>
      <c r="F21" s="623">
        <v>0</v>
      </c>
      <c r="G21" s="623">
        <v>0</v>
      </c>
      <c r="H21" s="623">
        <v>0</v>
      </c>
      <c r="I21" s="623">
        <v>0</v>
      </c>
      <c r="J21" s="623">
        <v>0</v>
      </c>
      <c r="K21" s="623">
        <v>0</v>
      </c>
      <c r="L21" s="623">
        <v>0</v>
      </c>
      <c r="M21" s="623">
        <v>0</v>
      </c>
      <c r="N21" s="623">
        <v>0</v>
      </c>
      <c r="O21" s="623">
        <v>0</v>
      </c>
      <c r="P21" s="623">
        <v>0</v>
      </c>
      <c r="Q21" s="623">
        <v>0</v>
      </c>
      <c r="R21" s="623">
        <v>0</v>
      </c>
      <c r="S21" s="623">
        <v>0</v>
      </c>
      <c r="T21" s="623">
        <v>0</v>
      </c>
      <c r="U21" s="623">
        <v>0</v>
      </c>
      <c r="V21" s="623">
        <v>0</v>
      </c>
      <c r="W21" s="623">
        <v>0</v>
      </c>
      <c r="X21" s="623">
        <v>0</v>
      </c>
      <c r="Y21" s="623">
        <v>0</v>
      </c>
      <c r="Z21" s="623">
        <v>0</v>
      </c>
      <c r="AA21" s="623">
        <v>0</v>
      </c>
      <c r="AB21" s="427"/>
    </row>
    <row r="22" spans="1:28">
      <c r="A22" s="429">
        <v>3</v>
      </c>
      <c r="B22" s="399" t="s">
        <v>484</v>
      </c>
      <c r="C22" s="641">
        <v>86404473.150000021</v>
      </c>
      <c r="D22" s="641">
        <v>81118596.850000009</v>
      </c>
      <c r="E22" s="643">
        <v>0</v>
      </c>
      <c r="F22" s="643">
        <v>0</v>
      </c>
      <c r="G22" s="643">
        <v>0</v>
      </c>
      <c r="H22" s="641">
        <v>5261335.41</v>
      </c>
      <c r="I22" s="643">
        <v>0</v>
      </c>
      <c r="J22" s="643">
        <v>0</v>
      </c>
      <c r="K22" s="643">
        <v>0</v>
      </c>
      <c r="L22" s="641">
        <v>24540.890000000007</v>
      </c>
      <c r="M22" s="643">
        <v>0</v>
      </c>
      <c r="N22" s="643">
        <v>0</v>
      </c>
      <c r="O22" s="643">
        <v>0</v>
      </c>
      <c r="P22" s="643">
        <v>0</v>
      </c>
      <c r="Q22" s="643">
        <v>0</v>
      </c>
      <c r="R22" s="643">
        <v>0</v>
      </c>
      <c r="S22" s="643">
        <v>0</v>
      </c>
      <c r="T22" s="641">
        <v>0</v>
      </c>
      <c r="U22" s="643">
        <v>0</v>
      </c>
      <c r="V22" s="643">
        <v>0</v>
      </c>
      <c r="W22" s="643">
        <v>0</v>
      </c>
      <c r="X22" s="643">
        <v>0</v>
      </c>
      <c r="Y22" s="643">
        <v>0</v>
      </c>
      <c r="Z22" s="643">
        <v>0</v>
      </c>
      <c r="AA22" s="643">
        <v>0</v>
      </c>
      <c r="AB22" s="427"/>
    </row>
    <row r="23" spans="1:28">
      <c r="A23" s="394">
        <v>3.1</v>
      </c>
      <c r="B23" s="428" t="s">
        <v>438</v>
      </c>
      <c r="C23" s="642">
        <v>0</v>
      </c>
      <c r="D23" s="641">
        <v>0</v>
      </c>
      <c r="E23" s="643">
        <v>0</v>
      </c>
      <c r="F23" s="643">
        <v>0</v>
      </c>
      <c r="G23" s="643">
        <v>0</v>
      </c>
      <c r="H23" s="641">
        <v>0</v>
      </c>
      <c r="I23" s="643">
        <v>0</v>
      </c>
      <c r="J23" s="643">
        <v>0</v>
      </c>
      <c r="K23" s="643">
        <v>0</v>
      </c>
      <c r="L23" s="641">
        <v>0</v>
      </c>
      <c r="M23" s="643">
        <v>0</v>
      </c>
      <c r="N23" s="643">
        <v>0</v>
      </c>
      <c r="O23" s="643">
        <v>0</v>
      </c>
      <c r="P23" s="643">
        <v>0</v>
      </c>
      <c r="Q23" s="643">
        <v>0</v>
      </c>
      <c r="R23" s="643">
        <v>0</v>
      </c>
      <c r="S23" s="643">
        <v>0</v>
      </c>
      <c r="T23" s="641">
        <v>0</v>
      </c>
      <c r="U23" s="643">
        <v>0</v>
      </c>
      <c r="V23" s="643">
        <v>0</v>
      </c>
      <c r="W23" s="643">
        <v>0</v>
      </c>
      <c r="X23" s="643">
        <v>0</v>
      </c>
      <c r="Y23" s="643">
        <v>0</v>
      </c>
      <c r="Z23" s="643">
        <v>0</v>
      </c>
      <c r="AA23" s="643">
        <v>0</v>
      </c>
      <c r="AB23" s="427"/>
    </row>
    <row r="24" spans="1:28">
      <c r="A24" s="394">
        <v>3.2</v>
      </c>
      <c r="B24" s="428" t="s">
        <v>439</v>
      </c>
      <c r="C24" s="642">
        <v>0</v>
      </c>
      <c r="D24" s="641">
        <v>0</v>
      </c>
      <c r="E24" s="643">
        <v>0</v>
      </c>
      <c r="F24" s="643">
        <v>0</v>
      </c>
      <c r="G24" s="643">
        <v>0</v>
      </c>
      <c r="H24" s="641">
        <v>0</v>
      </c>
      <c r="I24" s="643">
        <v>0</v>
      </c>
      <c r="J24" s="643">
        <v>0</v>
      </c>
      <c r="K24" s="643">
        <v>0</v>
      </c>
      <c r="L24" s="641">
        <v>0</v>
      </c>
      <c r="M24" s="643">
        <v>0</v>
      </c>
      <c r="N24" s="643">
        <v>0</v>
      </c>
      <c r="O24" s="643">
        <v>0</v>
      </c>
      <c r="P24" s="643">
        <v>0</v>
      </c>
      <c r="Q24" s="643">
        <v>0</v>
      </c>
      <c r="R24" s="643">
        <v>0</v>
      </c>
      <c r="S24" s="643">
        <v>0</v>
      </c>
      <c r="T24" s="641">
        <v>0</v>
      </c>
      <c r="U24" s="643">
        <v>0</v>
      </c>
      <c r="V24" s="643">
        <v>0</v>
      </c>
      <c r="W24" s="643">
        <v>0</v>
      </c>
      <c r="X24" s="643">
        <v>0</v>
      </c>
      <c r="Y24" s="643">
        <v>0</v>
      </c>
      <c r="Z24" s="643">
        <v>0</v>
      </c>
      <c r="AA24" s="643">
        <v>0</v>
      </c>
      <c r="AB24" s="427"/>
    </row>
    <row r="25" spans="1:28">
      <c r="A25" s="394">
        <v>3.3</v>
      </c>
      <c r="B25" s="428" t="s">
        <v>440</v>
      </c>
      <c r="C25" s="642">
        <v>0</v>
      </c>
      <c r="D25" s="641">
        <v>0</v>
      </c>
      <c r="E25" s="643">
        <v>0</v>
      </c>
      <c r="F25" s="643">
        <v>0</v>
      </c>
      <c r="G25" s="643">
        <v>0</v>
      </c>
      <c r="H25" s="641">
        <v>0</v>
      </c>
      <c r="I25" s="643">
        <v>0</v>
      </c>
      <c r="J25" s="643">
        <v>0</v>
      </c>
      <c r="K25" s="643">
        <v>0</v>
      </c>
      <c r="L25" s="641">
        <v>0</v>
      </c>
      <c r="M25" s="643">
        <v>0</v>
      </c>
      <c r="N25" s="643">
        <v>0</v>
      </c>
      <c r="O25" s="643">
        <v>0</v>
      </c>
      <c r="P25" s="643">
        <v>0</v>
      </c>
      <c r="Q25" s="643">
        <v>0</v>
      </c>
      <c r="R25" s="643">
        <v>0</v>
      </c>
      <c r="S25" s="643">
        <v>0</v>
      </c>
      <c r="T25" s="641">
        <v>0</v>
      </c>
      <c r="U25" s="643">
        <v>0</v>
      </c>
      <c r="V25" s="643">
        <v>0</v>
      </c>
      <c r="W25" s="643">
        <v>0</v>
      </c>
      <c r="X25" s="643">
        <v>0</v>
      </c>
      <c r="Y25" s="643">
        <v>0</v>
      </c>
      <c r="Z25" s="643">
        <v>0</v>
      </c>
      <c r="AA25" s="643">
        <v>0</v>
      </c>
      <c r="AB25" s="427"/>
    </row>
    <row r="26" spans="1:28">
      <c r="A26" s="394">
        <v>3.4</v>
      </c>
      <c r="B26" s="428" t="s">
        <v>441</v>
      </c>
      <c r="C26" s="642">
        <v>11471586.460000001</v>
      </c>
      <c r="D26" s="641">
        <v>11471586.460000001</v>
      </c>
      <c r="E26" s="643">
        <v>0</v>
      </c>
      <c r="F26" s="643">
        <v>0</v>
      </c>
      <c r="G26" s="643">
        <v>0</v>
      </c>
      <c r="H26" s="641">
        <v>0</v>
      </c>
      <c r="I26" s="643">
        <v>0</v>
      </c>
      <c r="J26" s="643">
        <v>0</v>
      </c>
      <c r="K26" s="643">
        <v>0</v>
      </c>
      <c r="L26" s="641">
        <v>0</v>
      </c>
      <c r="M26" s="643">
        <v>0</v>
      </c>
      <c r="N26" s="643">
        <v>0</v>
      </c>
      <c r="O26" s="643">
        <v>0</v>
      </c>
      <c r="P26" s="643">
        <v>0</v>
      </c>
      <c r="Q26" s="643">
        <v>0</v>
      </c>
      <c r="R26" s="643">
        <v>0</v>
      </c>
      <c r="S26" s="643">
        <v>0</v>
      </c>
      <c r="T26" s="641">
        <v>0</v>
      </c>
      <c r="U26" s="643">
        <v>0</v>
      </c>
      <c r="V26" s="643">
        <v>0</v>
      </c>
      <c r="W26" s="643">
        <v>0</v>
      </c>
      <c r="X26" s="643">
        <v>0</v>
      </c>
      <c r="Y26" s="643">
        <v>0</v>
      </c>
      <c r="Z26" s="643">
        <v>0</v>
      </c>
      <c r="AA26" s="643">
        <v>0</v>
      </c>
      <c r="AB26" s="427"/>
    </row>
    <row r="27" spans="1:28">
      <c r="A27" s="394">
        <v>3.5</v>
      </c>
      <c r="B27" s="428" t="s">
        <v>442</v>
      </c>
      <c r="C27" s="642">
        <v>70586692.520000011</v>
      </c>
      <c r="D27" s="641">
        <v>65345505.520000003</v>
      </c>
      <c r="E27" s="643">
        <v>0</v>
      </c>
      <c r="F27" s="643">
        <v>0</v>
      </c>
      <c r="G27" s="643">
        <v>0</v>
      </c>
      <c r="H27" s="641">
        <v>5241187</v>
      </c>
      <c r="I27" s="643">
        <v>0</v>
      </c>
      <c r="J27" s="643">
        <v>0</v>
      </c>
      <c r="K27" s="643">
        <v>0</v>
      </c>
      <c r="L27" s="641">
        <v>0</v>
      </c>
      <c r="M27" s="643">
        <v>0</v>
      </c>
      <c r="N27" s="643">
        <v>0</v>
      </c>
      <c r="O27" s="643">
        <v>0</v>
      </c>
      <c r="P27" s="643">
        <v>0</v>
      </c>
      <c r="Q27" s="643">
        <v>0</v>
      </c>
      <c r="R27" s="643">
        <v>0</v>
      </c>
      <c r="S27" s="643">
        <v>0</v>
      </c>
      <c r="T27" s="641">
        <v>0</v>
      </c>
      <c r="U27" s="643">
        <v>0</v>
      </c>
      <c r="V27" s="643">
        <v>0</v>
      </c>
      <c r="W27" s="643">
        <v>0</v>
      </c>
      <c r="X27" s="643">
        <v>0</v>
      </c>
      <c r="Y27" s="643">
        <v>0</v>
      </c>
      <c r="Z27" s="643">
        <v>0</v>
      </c>
      <c r="AA27" s="643">
        <v>0</v>
      </c>
      <c r="AB27" s="427"/>
    </row>
    <row r="28" spans="1:28">
      <c r="A28" s="394">
        <v>3.6</v>
      </c>
      <c r="B28" s="428" t="s">
        <v>443</v>
      </c>
      <c r="C28" s="642">
        <v>4346194.1700000009</v>
      </c>
      <c r="D28" s="641">
        <v>4301504.870000001</v>
      </c>
      <c r="E28" s="643">
        <v>0</v>
      </c>
      <c r="F28" s="643">
        <v>0</v>
      </c>
      <c r="G28" s="643">
        <v>0</v>
      </c>
      <c r="H28" s="641">
        <v>20148.410000000003</v>
      </c>
      <c r="I28" s="643">
        <v>0</v>
      </c>
      <c r="J28" s="643">
        <v>0</v>
      </c>
      <c r="K28" s="643">
        <v>0</v>
      </c>
      <c r="L28" s="641">
        <v>24540.890000000007</v>
      </c>
      <c r="M28" s="643">
        <v>0</v>
      </c>
      <c r="N28" s="643">
        <v>0</v>
      </c>
      <c r="O28" s="643">
        <v>0</v>
      </c>
      <c r="P28" s="643">
        <v>0</v>
      </c>
      <c r="Q28" s="643">
        <v>0</v>
      </c>
      <c r="R28" s="643">
        <v>0</v>
      </c>
      <c r="S28" s="643">
        <v>0</v>
      </c>
      <c r="T28" s="641">
        <v>0</v>
      </c>
      <c r="U28" s="643">
        <v>0</v>
      </c>
      <c r="V28" s="643">
        <v>0</v>
      </c>
      <c r="W28" s="643">
        <v>0</v>
      </c>
      <c r="X28" s="643">
        <v>0</v>
      </c>
      <c r="Y28" s="643">
        <v>0</v>
      </c>
      <c r="Z28" s="643">
        <v>0</v>
      </c>
      <c r="AA28" s="643">
        <v>0</v>
      </c>
      <c r="AB28" s="42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heetViews>
  <sheetFormatPr defaultColWidth="9.140625" defaultRowHeight="12.75"/>
  <cols>
    <col min="1" max="1" width="11.85546875" style="406" bestFit="1" customWidth="1"/>
    <col min="2" max="2" width="90.140625" style="406" bestFit="1" customWidth="1"/>
    <col min="3" max="3" width="20.140625" style="406" customWidth="1"/>
    <col min="4" max="4" width="22.140625" style="406" customWidth="1"/>
    <col min="5" max="7" width="17.140625" style="406" customWidth="1"/>
    <col min="8" max="8" width="22.140625" style="406" customWidth="1"/>
    <col min="9" max="10" width="17.140625" style="406" customWidth="1"/>
    <col min="11" max="27" width="22.140625" style="406" customWidth="1"/>
    <col min="28" max="16384" width="9.140625" style="406"/>
  </cols>
  <sheetData>
    <row r="1" spans="1:27" ht="13.5">
      <c r="A1" s="312" t="s">
        <v>30</v>
      </c>
      <c r="B1" s="391" t="str">
        <f>'Info '!C2</f>
        <v>JSC " Halyk Bank Georgia"</v>
      </c>
    </row>
    <row r="2" spans="1:27">
      <c r="A2" s="313" t="s">
        <v>31</v>
      </c>
      <c r="B2" s="720">
        <f>'1. key ratios '!B2</f>
        <v>45930</v>
      </c>
    </row>
    <row r="3" spans="1:27">
      <c r="A3" s="314" t="s">
        <v>446</v>
      </c>
      <c r="C3" s="408"/>
    </row>
    <row r="4" spans="1:27" ht="13.5" thickBot="1">
      <c r="A4" s="314"/>
      <c r="B4" s="463"/>
      <c r="C4" s="408"/>
    </row>
    <row r="5" spans="1:27" s="439" customFormat="1" ht="13.5" customHeight="1">
      <c r="A5" s="833" t="s">
        <v>652</v>
      </c>
      <c r="B5" s="834"/>
      <c r="C5" s="842" t="s">
        <v>651</v>
      </c>
      <c r="D5" s="843"/>
      <c r="E5" s="843"/>
      <c r="F5" s="843"/>
      <c r="G5" s="843"/>
      <c r="H5" s="843"/>
      <c r="I5" s="843"/>
      <c r="J5" s="843"/>
      <c r="K5" s="843"/>
      <c r="L5" s="843"/>
      <c r="M5" s="843"/>
      <c r="N5" s="843"/>
      <c r="O5" s="843"/>
      <c r="P5" s="843"/>
      <c r="Q5" s="843"/>
      <c r="R5" s="843"/>
      <c r="S5" s="844"/>
      <c r="T5" s="438"/>
      <c r="U5" s="438"/>
      <c r="V5" s="438"/>
      <c r="W5" s="438"/>
      <c r="X5" s="438"/>
      <c r="Y5" s="438"/>
      <c r="Z5" s="438"/>
      <c r="AA5" s="437"/>
    </row>
    <row r="6" spans="1:27" s="439" customFormat="1" ht="12" customHeight="1">
      <c r="A6" s="835"/>
      <c r="B6" s="836"/>
      <c r="C6" s="839" t="s">
        <v>64</v>
      </c>
      <c r="D6" s="831" t="s">
        <v>648</v>
      </c>
      <c r="E6" s="831"/>
      <c r="F6" s="831"/>
      <c r="G6" s="831"/>
      <c r="H6" s="831" t="s">
        <v>647</v>
      </c>
      <c r="I6" s="831"/>
      <c r="J6" s="831"/>
      <c r="K6" s="831"/>
      <c r="L6" s="436"/>
      <c r="M6" s="832" t="s">
        <v>646</v>
      </c>
      <c r="N6" s="832"/>
      <c r="O6" s="832"/>
      <c r="P6" s="832"/>
      <c r="Q6" s="832"/>
      <c r="R6" s="832"/>
      <c r="S6" s="841"/>
      <c r="T6" s="438"/>
      <c r="U6" s="820" t="s">
        <v>645</v>
      </c>
      <c r="V6" s="820"/>
      <c r="W6" s="820"/>
      <c r="X6" s="820"/>
      <c r="Y6" s="820"/>
      <c r="Z6" s="820"/>
      <c r="AA6" s="813"/>
    </row>
    <row r="7" spans="1:27" s="439" customFormat="1" ht="25.5">
      <c r="A7" s="837"/>
      <c r="B7" s="838"/>
      <c r="C7" s="840"/>
      <c r="D7" s="433"/>
      <c r="E7" s="431" t="s">
        <v>436</v>
      </c>
      <c r="F7" s="403" t="s">
        <v>643</v>
      </c>
      <c r="G7" s="405" t="s">
        <v>644</v>
      </c>
      <c r="H7" s="462"/>
      <c r="I7" s="431" t="s">
        <v>436</v>
      </c>
      <c r="J7" s="403" t="s">
        <v>643</v>
      </c>
      <c r="K7" s="405" t="s">
        <v>644</v>
      </c>
      <c r="L7" s="432"/>
      <c r="M7" s="431" t="s">
        <v>436</v>
      </c>
      <c r="N7" s="403" t="s">
        <v>643</v>
      </c>
      <c r="O7" s="403" t="s">
        <v>642</v>
      </c>
      <c r="P7" s="403" t="s">
        <v>641</v>
      </c>
      <c r="Q7" s="403" t="s">
        <v>640</v>
      </c>
      <c r="R7" s="403" t="s">
        <v>639</v>
      </c>
      <c r="S7" s="461" t="s">
        <v>638</v>
      </c>
      <c r="T7" s="460"/>
      <c r="U7" s="431" t="s">
        <v>436</v>
      </c>
      <c r="V7" s="431" t="s">
        <v>643</v>
      </c>
      <c r="W7" s="431" t="s">
        <v>642</v>
      </c>
      <c r="X7" s="431" t="s">
        <v>641</v>
      </c>
      <c r="Y7" s="431" t="s">
        <v>640</v>
      </c>
      <c r="Z7" s="403" t="s">
        <v>639</v>
      </c>
      <c r="AA7" s="431" t="s">
        <v>638</v>
      </c>
    </row>
    <row r="8" spans="1:27">
      <c r="A8" s="459">
        <v>1</v>
      </c>
      <c r="B8" s="458" t="s">
        <v>437</v>
      </c>
      <c r="C8" s="622">
        <v>942486816.59000015</v>
      </c>
      <c r="D8" s="623">
        <v>795465668.75999999</v>
      </c>
      <c r="E8" s="623">
        <v>25334964.820000004</v>
      </c>
      <c r="F8" s="623">
        <v>0</v>
      </c>
      <c r="G8" s="623">
        <v>0</v>
      </c>
      <c r="H8" s="623">
        <v>61603555.180000022</v>
      </c>
      <c r="I8" s="623">
        <v>11222511.979999999</v>
      </c>
      <c r="J8" s="623">
        <v>9401006.910000002</v>
      </c>
      <c r="K8" s="623">
        <v>0</v>
      </c>
      <c r="L8" s="623">
        <v>83243191.450000063</v>
      </c>
      <c r="M8" s="623">
        <v>10997294.219999999</v>
      </c>
      <c r="N8" s="623">
        <v>13756491.530000001</v>
      </c>
      <c r="O8" s="623">
        <v>6535065.0300000003</v>
      </c>
      <c r="P8" s="623">
        <v>5645026.2199999997</v>
      </c>
      <c r="Q8" s="623">
        <v>7228309.5499999998</v>
      </c>
      <c r="R8" s="623">
        <v>14313487.669999992</v>
      </c>
      <c r="S8" s="623">
        <v>2718071.8899999997</v>
      </c>
      <c r="T8" s="623">
        <v>2174401.2000000002</v>
      </c>
      <c r="U8" s="623">
        <v>0</v>
      </c>
      <c r="V8" s="623">
        <v>0</v>
      </c>
      <c r="W8" s="623">
        <v>0</v>
      </c>
      <c r="X8" s="623">
        <v>9572.1400000000012</v>
      </c>
      <c r="Y8" s="623">
        <v>102305.31</v>
      </c>
      <c r="Z8" s="623">
        <v>2002781.33</v>
      </c>
      <c r="AA8" s="624">
        <v>59742.42</v>
      </c>
    </row>
    <row r="9" spans="1:27">
      <c r="A9" s="456">
        <v>1.1000000000000001</v>
      </c>
      <c r="B9" s="457" t="s">
        <v>447</v>
      </c>
      <c r="C9" s="625">
        <v>901923844.29999995</v>
      </c>
      <c r="D9" s="623">
        <v>764090858.94999993</v>
      </c>
      <c r="E9" s="623">
        <v>24785413.080000006</v>
      </c>
      <c r="F9" s="623">
        <v>0</v>
      </c>
      <c r="G9" s="623">
        <v>0</v>
      </c>
      <c r="H9" s="623">
        <v>56262598.130000025</v>
      </c>
      <c r="I9" s="623">
        <v>10624359.349999998</v>
      </c>
      <c r="J9" s="623">
        <v>8869844.9900000021</v>
      </c>
      <c r="K9" s="623">
        <v>0</v>
      </c>
      <c r="L9" s="623">
        <v>79715194.220000058</v>
      </c>
      <c r="M9" s="623">
        <v>10963310.009999998</v>
      </c>
      <c r="N9" s="623">
        <v>13697544.360000001</v>
      </c>
      <c r="O9" s="623">
        <v>6459570.1600000001</v>
      </c>
      <c r="P9" s="623">
        <v>5467948.0599999996</v>
      </c>
      <c r="Q9" s="623">
        <v>6874270.8700000001</v>
      </c>
      <c r="R9" s="623">
        <v>13097477.089999992</v>
      </c>
      <c r="S9" s="623">
        <v>2274452.0699999998</v>
      </c>
      <c r="T9" s="623">
        <v>1855193.0000000002</v>
      </c>
      <c r="U9" s="623">
        <v>0</v>
      </c>
      <c r="V9" s="623">
        <v>0</v>
      </c>
      <c r="W9" s="623">
        <v>0</v>
      </c>
      <c r="X9" s="623">
        <v>9572.1400000000012</v>
      </c>
      <c r="Y9" s="623">
        <v>102305.31</v>
      </c>
      <c r="Z9" s="623">
        <v>1683573.1300000001</v>
      </c>
      <c r="AA9" s="624">
        <v>59742.42</v>
      </c>
    </row>
    <row r="10" spans="1:27">
      <c r="A10" s="454" t="s">
        <v>14</v>
      </c>
      <c r="B10" s="455" t="s">
        <v>448</v>
      </c>
      <c r="C10" s="626">
        <v>853588594.17000055</v>
      </c>
      <c r="D10" s="623">
        <v>712748044.70000064</v>
      </c>
      <c r="E10" s="623">
        <v>24785413.080000002</v>
      </c>
      <c r="F10" s="623">
        <v>0</v>
      </c>
      <c r="G10" s="623">
        <v>0</v>
      </c>
      <c r="H10" s="623">
        <v>60412469.269999996</v>
      </c>
      <c r="I10" s="623">
        <v>10624359.350000003</v>
      </c>
      <c r="J10" s="623">
        <v>8869844.9899999984</v>
      </c>
      <c r="K10" s="623">
        <v>0</v>
      </c>
      <c r="L10" s="623">
        <v>78663289.5</v>
      </c>
      <c r="M10" s="623">
        <v>10963310.010000002</v>
      </c>
      <c r="N10" s="623">
        <v>13686894.810000001</v>
      </c>
      <c r="O10" s="623">
        <v>6459570.1600000001</v>
      </c>
      <c r="P10" s="623">
        <v>5467948.0599999996</v>
      </c>
      <c r="Q10" s="623">
        <v>6874270.8700000001</v>
      </c>
      <c r="R10" s="623">
        <v>12051204.68</v>
      </c>
      <c r="S10" s="623">
        <v>2240107.8499999996</v>
      </c>
      <c r="T10" s="623">
        <v>1764790.7</v>
      </c>
      <c r="U10" s="623">
        <v>0</v>
      </c>
      <c r="V10" s="623">
        <v>0</v>
      </c>
      <c r="W10" s="623">
        <v>0</v>
      </c>
      <c r="X10" s="623">
        <v>9572.1400000000012</v>
      </c>
      <c r="Y10" s="623">
        <v>71645.429999999993</v>
      </c>
      <c r="Z10" s="623">
        <v>1683573.13</v>
      </c>
      <c r="AA10" s="624">
        <v>0</v>
      </c>
    </row>
    <row r="11" spans="1:27">
      <c r="A11" s="453" t="s">
        <v>449</v>
      </c>
      <c r="B11" s="452" t="s">
        <v>450</v>
      </c>
      <c r="C11" s="627">
        <v>504533916.2700004</v>
      </c>
      <c r="D11" s="623">
        <v>421078632.32000041</v>
      </c>
      <c r="E11" s="623">
        <v>18863491.960000001</v>
      </c>
      <c r="F11" s="623">
        <v>0</v>
      </c>
      <c r="G11" s="623">
        <v>0</v>
      </c>
      <c r="H11" s="623">
        <v>40483423.999999993</v>
      </c>
      <c r="I11" s="623">
        <v>7719496.5600000024</v>
      </c>
      <c r="J11" s="623">
        <v>7023037.4999999991</v>
      </c>
      <c r="K11" s="623">
        <v>0</v>
      </c>
      <c r="L11" s="623">
        <v>42890642.379999995</v>
      </c>
      <c r="M11" s="623">
        <v>6523324.6600000001</v>
      </c>
      <c r="N11" s="623">
        <v>7051597.0800000001</v>
      </c>
      <c r="O11" s="623">
        <v>5589601.6299999999</v>
      </c>
      <c r="P11" s="623">
        <v>3813384.92</v>
      </c>
      <c r="Q11" s="623">
        <v>716500.83</v>
      </c>
      <c r="R11" s="623">
        <v>6254842.9699999997</v>
      </c>
      <c r="S11" s="623">
        <v>1606569.5699999998</v>
      </c>
      <c r="T11" s="623">
        <v>81217.569999999992</v>
      </c>
      <c r="U11" s="623">
        <v>0</v>
      </c>
      <c r="V11" s="623">
        <v>0</v>
      </c>
      <c r="W11" s="623">
        <v>0</v>
      </c>
      <c r="X11" s="623">
        <v>9572.1400000000012</v>
      </c>
      <c r="Y11" s="623">
        <v>71645.429999999993</v>
      </c>
      <c r="Z11" s="623">
        <v>0</v>
      </c>
      <c r="AA11" s="624">
        <v>0</v>
      </c>
    </row>
    <row r="12" spans="1:27">
      <c r="A12" s="453" t="s">
        <v>451</v>
      </c>
      <c r="B12" s="452" t="s">
        <v>452</v>
      </c>
      <c r="C12" s="627">
        <v>205334700.17000014</v>
      </c>
      <c r="D12" s="623">
        <v>169371674.05000013</v>
      </c>
      <c r="E12" s="623">
        <v>4124821.5100000007</v>
      </c>
      <c r="F12" s="623">
        <v>0</v>
      </c>
      <c r="G12" s="623">
        <v>0</v>
      </c>
      <c r="H12" s="623">
        <v>10733200.849999998</v>
      </c>
      <c r="I12" s="623">
        <v>2727270.58</v>
      </c>
      <c r="J12" s="623">
        <v>1846807.4899999998</v>
      </c>
      <c r="K12" s="623">
        <v>0</v>
      </c>
      <c r="L12" s="623">
        <v>24516689.030000001</v>
      </c>
      <c r="M12" s="623">
        <v>3384889.9500000007</v>
      </c>
      <c r="N12" s="623">
        <v>3639175.09</v>
      </c>
      <c r="O12" s="623">
        <v>829073.34000000008</v>
      </c>
      <c r="P12" s="623">
        <v>1191146.79</v>
      </c>
      <c r="Q12" s="623">
        <v>4551469.05</v>
      </c>
      <c r="R12" s="623">
        <v>4389022.88</v>
      </c>
      <c r="S12" s="623">
        <v>0</v>
      </c>
      <c r="T12" s="623">
        <v>713136.24</v>
      </c>
      <c r="U12" s="623">
        <v>0</v>
      </c>
      <c r="V12" s="623">
        <v>0</v>
      </c>
      <c r="W12" s="623">
        <v>0</v>
      </c>
      <c r="X12" s="623">
        <v>0</v>
      </c>
      <c r="Y12" s="623">
        <v>0</v>
      </c>
      <c r="Z12" s="623">
        <v>713136.24</v>
      </c>
      <c r="AA12" s="624">
        <v>0</v>
      </c>
    </row>
    <row r="13" spans="1:27">
      <c r="A13" s="453" t="s">
        <v>453</v>
      </c>
      <c r="B13" s="452" t="s">
        <v>454</v>
      </c>
      <c r="C13" s="627">
        <v>59268080.690000035</v>
      </c>
      <c r="D13" s="623">
        <v>51647671.620000035</v>
      </c>
      <c r="E13" s="623">
        <v>1797099.61</v>
      </c>
      <c r="F13" s="623">
        <v>0</v>
      </c>
      <c r="G13" s="623">
        <v>0</v>
      </c>
      <c r="H13" s="623">
        <v>430332.49</v>
      </c>
      <c r="I13" s="623">
        <v>177592.21</v>
      </c>
      <c r="J13" s="623">
        <v>0</v>
      </c>
      <c r="K13" s="623">
        <v>0</v>
      </c>
      <c r="L13" s="623">
        <v>7190076.5799999991</v>
      </c>
      <c r="M13" s="623">
        <v>0</v>
      </c>
      <c r="N13" s="623">
        <v>2996122.64</v>
      </c>
      <c r="O13" s="623">
        <v>0</v>
      </c>
      <c r="P13" s="623">
        <v>463416.35</v>
      </c>
      <c r="Q13" s="623">
        <v>88682.900000000009</v>
      </c>
      <c r="R13" s="623">
        <v>1407338.8299999998</v>
      </c>
      <c r="S13" s="623">
        <v>633538.28</v>
      </c>
      <c r="T13" s="623">
        <v>0</v>
      </c>
      <c r="U13" s="623">
        <v>0</v>
      </c>
      <c r="V13" s="623">
        <v>0</v>
      </c>
      <c r="W13" s="623">
        <v>0</v>
      </c>
      <c r="X13" s="623">
        <v>0</v>
      </c>
      <c r="Y13" s="623">
        <v>0</v>
      </c>
      <c r="Z13" s="623">
        <v>0</v>
      </c>
      <c r="AA13" s="624">
        <v>0</v>
      </c>
    </row>
    <row r="14" spans="1:27">
      <c r="A14" s="453" t="s">
        <v>455</v>
      </c>
      <c r="B14" s="452" t="s">
        <v>456</v>
      </c>
      <c r="C14" s="627">
        <v>84451897.039999992</v>
      </c>
      <c r="D14" s="623">
        <v>70650066.709999993</v>
      </c>
      <c r="E14" s="623">
        <v>0</v>
      </c>
      <c r="F14" s="623">
        <v>0</v>
      </c>
      <c r="G14" s="623">
        <v>0</v>
      </c>
      <c r="H14" s="623">
        <v>8765511.9299999997</v>
      </c>
      <c r="I14" s="623">
        <v>0</v>
      </c>
      <c r="J14" s="623">
        <v>0</v>
      </c>
      <c r="K14" s="623">
        <v>0</v>
      </c>
      <c r="L14" s="623">
        <v>4065881.51</v>
      </c>
      <c r="M14" s="623">
        <v>1055095.3999999997</v>
      </c>
      <c r="N14" s="623">
        <v>0</v>
      </c>
      <c r="O14" s="623">
        <v>40895.189999999995</v>
      </c>
      <c r="P14" s="623">
        <v>0</v>
      </c>
      <c r="Q14" s="623">
        <v>1517618.0899999999</v>
      </c>
      <c r="R14" s="623">
        <v>0</v>
      </c>
      <c r="S14" s="623">
        <v>0</v>
      </c>
      <c r="T14" s="623">
        <v>970436.89</v>
      </c>
      <c r="U14" s="623">
        <v>0</v>
      </c>
      <c r="V14" s="623">
        <v>0</v>
      </c>
      <c r="W14" s="623">
        <v>0</v>
      </c>
      <c r="X14" s="623">
        <v>0</v>
      </c>
      <c r="Y14" s="623">
        <v>0</v>
      </c>
      <c r="Z14" s="623">
        <v>970436.89</v>
      </c>
      <c r="AA14" s="624">
        <v>0</v>
      </c>
    </row>
    <row r="15" spans="1:27">
      <c r="A15" s="451">
        <v>1.2</v>
      </c>
      <c r="B15" s="449" t="s">
        <v>650</v>
      </c>
      <c r="C15" s="628">
        <v>13765983.289999999</v>
      </c>
      <c r="D15" s="623">
        <v>2588422.8100000005</v>
      </c>
      <c r="E15" s="623">
        <v>288027.78999999998</v>
      </c>
      <c r="F15" s="623">
        <v>0</v>
      </c>
      <c r="G15" s="623">
        <v>0</v>
      </c>
      <c r="H15" s="623">
        <v>1094749.5</v>
      </c>
      <c r="I15" s="623">
        <v>231532.37</v>
      </c>
      <c r="J15" s="623">
        <v>307704.43</v>
      </c>
      <c r="K15" s="623">
        <v>0</v>
      </c>
      <c r="L15" s="623">
        <v>9340443.9399999995</v>
      </c>
      <c r="M15" s="623">
        <v>1117573.2900000003</v>
      </c>
      <c r="N15" s="623">
        <v>1669041.3800000004</v>
      </c>
      <c r="O15" s="623">
        <v>439541.45999999996</v>
      </c>
      <c r="P15" s="623">
        <v>550582.32000000018</v>
      </c>
      <c r="Q15" s="623">
        <v>1582651.8400000003</v>
      </c>
      <c r="R15" s="623">
        <v>2042479.9299999997</v>
      </c>
      <c r="S15" s="623">
        <v>349037.81999999995</v>
      </c>
      <c r="T15" s="623">
        <v>742367.04</v>
      </c>
      <c r="U15" s="623">
        <v>0</v>
      </c>
      <c r="V15" s="623">
        <v>0</v>
      </c>
      <c r="W15" s="623">
        <v>0</v>
      </c>
      <c r="X15" s="623">
        <v>1415.72</v>
      </c>
      <c r="Y15" s="623">
        <v>17111.580000000002</v>
      </c>
      <c r="Z15" s="623">
        <v>711144.48</v>
      </c>
      <c r="AA15" s="624">
        <v>12695.26</v>
      </c>
    </row>
    <row r="16" spans="1:27">
      <c r="A16" s="450">
        <v>1.3</v>
      </c>
      <c r="B16" s="449" t="s">
        <v>495</v>
      </c>
      <c r="C16" s="629">
        <v>0</v>
      </c>
      <c r="D16" s="630">
        <v>0</v>
      </c>
      <c r="E16" s="630">
        <v>0</v>
      </c>
      <c r="F16" s="630">
        <v>0</v>
      </c>
      <c r="G16" s="630">
        <v>0</v>
      </c>
      <c r="H16" s="630">
        <v>0</v>
      </c>
      <c r="I16" s="630">
        <v>0</v>
      </c>
      <c r="J16" s="630">
        <v>0</v>
      </c>
      <c r="K16" s="630">
        <v>0</v>
      </c>
      <c r="L16" s="630">
        <v>0</v>
      </c>
      <c r="M16" s="630">
        <v>0</v>
      </c>
      <c r="N16" s="630">
        <v>0</v>
      </c>
      <c r="O16" s="630">
        <v>0</v>
      </c>
      <c r="P16" s="630">
        <v>0</v>
      </c>
      <c r="Q16" s="630">
        <v>0</v>
      </c>
      <c r="R16" s="630">
        <v>0</v>
      </c>
      <c r="S16" s="630">
        <v>0</v>
      </c>
      <c r="T16" s="630">
        <v>0</v>
      </c>
      <c r="U16" s="630">
        <v>0</v>
      </c>
      <c r="V16" s="630">
        <v>0</v>
      </c>
      <c r="W16" s="630">
        <v>0</v>
      </c>
      <c r="X16" s="630">
        <v>0</v>
      </c>
      <c r="Y16" s="630">
        <v>0</v>
      </c>
      <c r="Z16" s="630">
        <v>0</v>
      </c>
      <c r="AA16" s="631">
        <v>0</v>
      </c>
    </row>
    <row r="17" spans="1:27" s="439" customFormat="1">
      <c r="A17" s="447" t="s">
        <v>457</v>
      </c>
      <c r="B17" s="448" t="s">
        <v>458</v>
      </c>
      <c r="C17" s="632">
        <v>850511436.47000086</v>
      </c>
      <c r="D17" s="633">
        <v>713548041.71000087</v>
      </c>
      <c r="E17" s="633">
        <v>24785413.080000002</v>
      </c>
      <c r="F17" s="633">
        <v>0</v>
      </c>
      <c r="G17" s="633">
        <v>0</v>
      </c>
      <c r="H17" s="633">
        <v>57293884.340000026</v>
      </c>
      <c r="I17" s="633">
        <v>10624359.35</v>
      </c>
      <c r="J17" s="633">
        <v>8869844.9900000021</v>
      </c>
      <c r="K17" s="633">
        <v>0</v>
      </c>
      <c r="L17" s="633">
        <v>78389978.020000041</v>
      </c>
      <c r="M17" s="633">
        <v>10825137.779999999</v>
      </c>
      <c r="N17" s="633">
        <v>13686894.810000001</v>
      </c>
      <c r="O17" s="633">
        <v>6433279.9600000009</v>
      </c>
      <c r="P17" s="633">
        <v>5467948.0599999996</v>
      </c>
      <c r="Q17" s="633">
        <v>6824798.0000000009</v>
      </c>
      <c r="R17" s="633">
        <v>12051204.68</v>
      </c>
      <c r="S17" s="633">
        <v>2233736.0099999998</v>
      </c>
      <c r="T17" s="633">
        <v>1279532.3999999999</v>
      </c>
      <c r="U17" s="633">
        <v>0</v>
      </c>
      <c r="V17" s="633">
        <v>0</v>
      </c>
      <c r="W17" s="633">
        <v>0</v>
      </c>
      <c r="X17" s="633">
        <v>9572.1400000000012</v>
      </c>
      <c r="Y17" s="633">
        <v>71645.429999999993</v>
      </c>
      <c r="Z17" s="633">
        <v>1198314.83</v>
      </c>
      <c r="AA17" s="634">
        <v>0</v>
      </c>
    </row>
    <row r="18" spans="1:27" s="439" customFormat="1">
      <c r="A18" s="444" t="s">
        <v>459</v>
      </c>
      <c r="B18" s="445" t="s">
        <v>460</v>
      </c>
      <c r="C18" s="635">
        <v>841667603.99000061</v>
      </c>
      <c r="D18" s="633">
        <v>707277569.2300005</v>
      </c>
      <c r="E18" s="633">
        <v>24785413.080000002</v>
      </c>
      <c r="F18" s="633">
        <v>0</v>
      </c>
      <c r="G18" s="633">
        <v>0</v>
      </c>
      <c r="H18" s="633">
        <v>54720524.340000026</v>
      </c>
      <c r="I18" s="633">
        <v>10624359.35</v>
      </c>
      <c r="J18" s="633">
        <v>8869844.9900000021</v>
      </c>
      <c r="K18" s="633">
        <v>0</v>
      </c>
      <c r="L18" s="633">
        <v>78389978.020000041</v>
      </c>
      <c r="M18" s="633">
        <v>10825137.779999999</v>
      </c>
      <c r="N18" s="633">
        <v>13686894.810000001</v>
      </c>
      <c r="O18" s="633">
        <v>6433279.9600000009</v>
      </c>
      <c r="P18" s="633">
        <v>5467948.0599999996</v>
      </c>
      <c r="Q18" s="633">
        <v>6824798.0000000009</v>
      </c>
      <c r="R18" s="633">
        <v>12051204.68</v>
      </c>
      <c r="S18" s="633">
        <v>2233736.0099999998</v>
      </c>
      <c r="T18" s="633">
        <v>1279532.3999999999</v>
      </c>
      <c r="U18" s="633">
        <v>0</v>
      </c>
      <c r="V18" s="633">
        <v>0</v>
      </c>
      <c r="W18" s="633">
        <v>0</v>
      </c>
      <c r="X18" s="633">
        <v>9572.1400000000012</v>
      </c>
      <c r="Y18" s="633">
        <v>71645.429999999993</v>
      </c>
      <c r="Z18" s="633">
        <v>1198314.83</v>
      </c>
      <c r="AA18" s="634">
        <v>0</v>
      </c>
    </row>
    <row r="19" spans="1:27" s="439" customFormat="1">
      <c r="A19" s="447" t="s">
        <v>461</v>
      </c>
      <c r="B19" s="446" t="s">
        <v>462</v>
      </c>
      <c r="C19" s="636">
        <v>867588029.30999851</v>
      </c>
      <c r="D19" s="633">
        <v>730867938.38999856</v>
      </c>
      <c r="E19" s="633">
        <v>33593020.330000006</v>
      </c>
      <c r="F19" s="633">
        <v>0</v>
      </c>
      <c r="G19" s="633">
        <v>0</v>
      </c>
      <c r="H19" s="633">
        <v>50377462.509999983</v>
      </c>
      <c r="I19" s="633">
        <v>6454289.549999998</v>
      </c>
      <c r="J19" s="633">
        <v>16962682.620000005</v>
      </c>
      <c r="K19" s="633">
        <v>0</v>
      </c>
      <c r="L19" s="633">
        <v>72916019.409999967</v>
      </c>
      <c r="M19" s="633">
        <v>8733496.3199999984</v>
      </c>
      <c r="N19" s="633">
        <v>10509755.98</v>
      </c>
      <c r="O19" s="633">
        <v>10427403.199999996</v>
      </c>
      <c r="P19" s="633">
        <v>5561583.9500000011</v>
      </c>
      <c r="Q19" s="633">
        <v>1961227.8099999998</v>
      </c>
      <c r="R19" s="633">
        <v>11567428.229999999</v>
      </c>
      <c r="S19" s="633">
        <v>4547136.24</v>
      </c>
      <c r="T19" s="633">
        <v>13426609</v>
      </c>
      <c r="U19" s="633">
        <v>0</v>
      </c>
      <c r="V19" s="633">
        <v>0</v>
      </c>
      <c r="W19" s="633">
        <v>0</v>
      </c>
      <c r="X19" s="633">
        <v>19456.669999999998</v>
      </c>
      <c r="Y19" s="633">
        <v>132149.83000000002</v>
      </c>
      <c r="Z19" s="633">
        <v>280148.20999999996</v>
      </c>
      <c r="AA19" s="634">
        <v>12994854.289999999</v>
      </c>
    </row>
    <row r="20" spans="1:27" s="439" customFormat="1">
      <c r="A20" s="444" t="s">
        <v>463</v>
      </c>
      <c r="B20" s="445" t="s">
        <v>460</v>
      </c>
      <c r="C20" s="635">
        <v>864552987.51999867</v>
      </c>
      <c r="D20" s="633">
        <v>727832896.59999871</v>
      </c>
      <c r="E20" s="633">
        <v>33593020.330000006</v>
      </c>
      <c r="F20" s="633">
        <v>0</v>
      </c>
      <c r="G20" s="633">
        <v>0</v>
      </c>
      <c r="H20" s="633">
        <v>50377462.509999983</v>
      </c>
      <c r="I20" s="633">
        <v>6454289.549999998</v>
      </c>
      <c r="J20" s="633">
        <v>16962682.620000005</v>
      </c>
      <c r="K20" s="633">
        <v>0</v>
      </c>
      <c r="L20" s="633">
        <v>72916019.409999967</v>
      </c>
      <c r="M20" s="633">
        <v>8733496.3199999984</v>
      </c>
      <c r="N20" s="633">
        <v>10509755.98</v>
      </c>
      <c r="O20" s="633">
        <v>10427403.199999996</v>
      </c>
      <c r="P20" s="633">
        <v>5561583.9500000011</v>
      </c>
      <c r="Q20" s="633">
        <v>1961227.8099999998</v>
      </c>
      <c r="R20" s="633">
        <v>11567428.229999999</v>
      </c>
      <c r="S20" s="633">
        <v>4547136.24</v>
      </c>
      <c r="T20" s="633">
        <v>13426609</v>
      </c>
      <c r="U20" s="633">
        <v>0</v>
      </c>
      <c r="V20" s="633">
        <v>0</v>
      </c>
      <c r="W20" s="633">
        <v>0</v>
      </c>
      <c r="X20" s="633">
        <v>19456.669999999998</v>
      </c>
      <c r="Y20" s="633">
        <v>132149.83000000002</v>
      </c>
      <c r="Z20" s="633">
        <v>280148.20999999996</v>
      </c>
      <c r="AA20" s="634">
        <v>12994854.289999999</v>
      </c>
    </row>
    <row r="21" spans="1:27" s="439" customFormat="1">
      <c r="A21" s="443">
        <v>1.4</v>
      </c>
      <c r="B21" s="442" t="s">
        <v>464</v>
      </c>
      <c r="C21" s="637">
        <v>148000.05600000001</v>
      </c>
      <c r="D21" s="633">
        <v>148000.05600000001</v>
      </c>
      <c r="E21" s="633">
        <v>0</v>
      </c>
      <c r="F21" s="633">
        <v>0</v>
      </c>
      <c r="G21" s="633">
        <v>0</v>
      </c>
      <c r="H21" s="633">
        <v>0</v>
      </c>
      <c r="I21" s="633">
        <v>0</v>
      </c>
      <c r="J21" s="633">
        <v>0</v>
      </c>
      <c r="K21" s="633">
        <v>0</v>
      </c>
      <c r="L21" s="633">
        <v>0</v>
      </c>
      <c r="M21" s="633">
        <v>0</v>
      </c>
      <c r="N21" s="633">
        <v>0</v>
      </c>
      <c r="O21" s="633">
        <v>0</v>
      </c>
      <c r="P21" s="633">
        <v>0</v>
      </c>
      <c r="Q21" s="633">
        <v>0</v>
      </c>
      <c r="R21" s="633">
        <v>0</v>
      </c>
      <c r="S21" s="633">
        <v>0</v>
      </c>
      <c r="T21" s="633">
        <v>0</v>
      </c>
      <c r="U21" s="633">
        <v>0</v>
      </c>
      <c r="V21" s="633">
        <v>0</v>
      </c>
      <c r="W21" s="633">
        <v>0</v>
      </c>
      <c r="X21" s="633">
        <v>0</v>
      </c>
      <c r="Y21" s="633">
        <v>0</v>
      </c>
      <c r="Z21" s="633">
        <v>0</v>
      </c>
      <c r="AA21" s="634">
        <v>0</v>
      </c>
    </row>
    <row r="22" spans="1:27" s="439" customFormat="1" ht="13.5" thickBot="1">
      <c r="A22" s="441">
        <v>1.5</v>
      </c>
      <c r="B22" s="440" t="s">
        <v>465</v>
      </c>
      <c r="C22" s="638">
        <v>0</v>
      </c>
      <c r="D22" s="639">
        <v>0</v>
      </c>
      <c r="E22" s="639">
        <v>0</v>
      </c>
      <c r="F22" s="639">
        <v>0</v>
      </c>
      <c r="G22" s="639">
        <v>0</v>
      </c>
      <c r="H22" s="639">
        <v>0</v>
      </c>
      <c r="I22" s="639">
        <v>0</v>
      </c>
      <c r="J22" s="639">
        <v>0</v>
      </c>
      <c r="K22" s="639">
        <v>0</v>
      </c>
      <c r="L22" s="639">
        <v>0</v>
      </c>
      <c r="M22" s="639">
        <v>0</v>
      </c>
      <c r="N22" s="639">
        <v>0</v>
      </c>
      <c r="O22" s="639">
        <v>0</v>
      </c>
      <c r="P22" s="639">
        <v>0</v>
      </c>
      <c r="Q22" s="639">
        <v>0</v>
      </c>
      <c r="R22" s="639">
        <v>0</v>
      </c>
      <c r="S22" s="639">
        <v>0</v>
      </c>
      <c r="T22" s="639">
        <v>0</v>
      </c>
      <c r="U22" s="639">
        <v>0</v>
      </c>
      <c r="V22" s="639">
        <v>0</v>
      </c>
      <c r="W22" s="639">
        <v>0</v>
      </c>
      <c r="X22" s="639">
        <v>0</v>
      </c>
      <c r="Y22" s="639">
        <v>0</v>
      </c>
      <c r="Z22" s="639">
        <v>0</v>
      </c>
      <c r="AA22" s="640">
        <v>0</v>
      </c>
    </row>
    <row r="23" spans="1:27">
      <c r="A23" s="42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zoomScale="80" zoomScaleNormal="80" workbookViewId="0"/>
  </sheetViews>
  <sheetFormatPr defaultColWidth="8.85546875" defaultRowHeight="15"/>
  <cols>
    <col min="1" max="1" width="8.85546875" style="557"/>
    <col min="2" max="2" width="69.140625" style="558" customWidth="1"/>
    <col min="3" max="3" width="13.5703125" style="523" customWidth="1"/>
    <col min="4" max="4" width="14.42578125" style="523" customWidth="1"/>
    <col min="5" max="5" width="15.140625" style="523" bestFit="1" customWidth="1"/>
    <col min="6" max="8" width="13.140625" style="523" customWidth="1"/>
    <col min="9" max="16384" width="8.85546875" style="523"/>
  </cols>
  <sheetData>
    <row r="1" spans="1:8">
      <c r="A1" s="212" t="s">
        <v>30</v>
      </c>
      <c r="B1" s="522" t="str">
        <f>'Info '!C2</f>
        <v>JSC " Halyk Bank Georgia"</v>
      </c>
      <c r="C1" s="522"/>
    </row>
    <row r="2" spans="1:8">
      <c r="A2" s="212" t="s">
        <v>31</v>
      </c>
      <c r="B2" s="716">
        <f>'1. key ratios '!B2</f>
        <v>45930</v>
      </c>
      <c r="C2" s="524"/>
      <c r="D2" s="525"/>
      <c r="E2" s="525"/>
      <c r="F2" s="525"/>
      <c r="G2" s="525"/>
      <c r="H2" s="525"/>
    </row>
    <row r="3" spans="1:8">
      <c r="A3" s="212"/>
      <c r="B3" s="524"/>
      <c r="C3" s="524"/>
      <c r="D3" s="525"/>
      <c r="E3" s="525"/>
      <c r="F3" s="525"/>
      <c r="G3" s="525"/>
      <c r="H3" s="525"/>
    </row>
    <row r="4" spans="1:8" ht="21" customHeight="1">
      <c r="A4" s="733" t="s">
        <v>6</v>
      </c>
      <c r="B4" s="734" t="s">
        <v>521</v>
      </c>
      <c r="C4" s="736" t="s">
        <v>522</v>
      </c>
      <c r="D4" s="736"/>
      <c r="E4" s="736"/>
      <c r="F4" s="736" t="s">
        <v>523</v>
      </c>
      <c r="G4" s="736"/>
      <c r="H4" s="737"/>
    </row>
    <row r="5" spans="1:8" ht="21" customHeight="1">
      <c r="A5" s="733"/>
      <c r="B5" s="735"/>
      <c r="C5" s="526" t="s">
        <v>32</v>
      </c>
      <c r="D5" s="526" t="s">
        <v>33</v>
      </c>
      <c r="E5" s="526" t="s">
        <v>34</v>
      </c>
      <c r="F5" s="526" t="s">
        <v>32</v>
      </c>
      <c r="G5" s="526" t="s">
        <v>33</v>
      </c>
      <c r="H5" s="526" t="s">
        <v>34</v>
      </c>
    </row>
    <row r="6" spans="1:8" ht="26.45" customHeight="1">
      <c r="A6" s="733"/>
      <c r="B6" s="527" t="s">
        <v>524</v>
      </c>
      <c r="C6" s="738"/>
      <c r="D6" s="739"/>
      <c r="E6" s="739"/>
      <c r="F6" s="739"/>
      <c r="G6" s="739"/>
      <c r="H6" s="740"/>
    </row>
    <row r="7" spans="1:8" ht="23.1" customHeight="1">
      <c r="A7" s="528">
        <v>1</v>
      </c>
      <c r="B7" s="529" t="s">
        <v>525</v>
      </c>
      <c r="C7" s="701">
        <f>SUM(C8:C10)</f>
        <v>28860660.829999998</v>
      </c>
      <c r="D7" s="701">
        <f>SUM(D8:D10)</f>
        <v>81680473.039999992</v>
      </c>
      <c r="E7" s="702">
        <f>C7+D7</f>
        <v>110541133.86999999</v>
      </c>
      <c r="F7" s="701">
        <f>SUM(F8:F10)</f>
        <v>41396921.280000001</v>
      </c>
      <c r="G7" s="701">
        <f>SUM(G8:G10)</f>
        <v>97671302.820000008</v>
      </c>
      <c r="H7" s="702">
        <f>F7+G7</f>
        <v>139068224.10000002</v>
      </c>
    </row>
    <row r="8" spans="1:8" ht="15.75">
      <c r="A8" s="528">
        <v>1.1000000000000001</v>
      </c>
      <c r="B8" s="530" t="s">
        <v>526</v>
      </c>
      <c r="C8" s="701">
        <v>5235540.4000000004</v>
      </c>
      <c r="D8" s="701">
        <v>7169139.3499999996</v>
      </c>
      <c r="E8" s="702">
        <f t="shared" ref="E8:E36" si="0">C8+D8</f>
        <v>12404679.75</v>
      </c>
      <c r="F8" s="701">
        <v>6367898.2000000002</v>
      </c>
      <c r="G8" s="701">
        <v>10096636.870000001</v>
      </c>
      <c r="H8" s="702">
        <f t="shared" ref="H8:H36" si="1">F8+G8</f>
        <v>16464535.07</v>
      </c>
    </row>
    <row r="9" spans="1:8" ht="15.75">
      <c r="A9" s="528">
        <v>1.2</v>
      </c>
      <c r="B9" s="530" t="s">
        <v>527</v>
      </c>
      <c r="C9" s="701">
        <v>2800347.09</v>
      </c>
      <c r="D9" s="701">
        <v>27867143.090000004</v>
      </c>
      <c r="E9" s="702">
        <f t="shared" si="0"/>
        <v>30667490.180000003</v>
      </c>
      <c r="F9" s="701">
        <v>8427182.2999999989</v>
      </c>
      <c r="G9" s="701">
        <v>34383622.090000004</v>
      </c>
      <c r="H9" s="702">
        <f t="shared" si="1"/>
        <v>42810804.390000001</v>
      </c>
    </row>
    <row r="10" spans="1:8" ht="15.75">
      <c r="A10" s="528">
        <v>1.3</v>
      </c>
      <c r="B10" s="530" t="s">
        <v>528</v>
      </c>
      <c r="C10" s="701">
        <v>20824773.34</v>
      </c>
      <c r="D10" s="701">
        <v>46644190.599999994</v>
      </c>
      <c r="E10" s="702">
        <f t="shared" si="0"/>
        <v>67468963.939999998</v>
      </c>
      <c r="F10" s="701">
        <v>26601840.780000001</v>
      </c>
      <c r="G10" s="701">
        <v>53191043.859999999</v>
      </c>
      <c r="H10" s="702">
        <f t="shared" si="1"/>
        <v>79792884.640000001</v>
      </c>
    </row>
    <row r="11" spans="1:8" ht="15.75">
      <c r="A11" s="528">
        <v>2</v>
      </c>
      <c r="B11" s="531" t="s">
        <v>529</v>
      </c>
      <c r="C11" s="701">
        <v>0</v>
      </c>
      <c r="D11" s="701">
        <v>0</v>
      </c>
      <c r="E11" s="702">
        <f t="shared" si="0"/>
        <v>0</v>
      </c>
      <c r="F11" s="701">
        <v>1610452.75</v>
      </c>
      <c r="G11" s="701">
        <v>0</v>
      </c>
      <c r="H11" s="702">
        <f t="shared" si="1"/>
        <v>1610452.75</v>
      </c>
    </row>
    <row r="12" spans="1:8" ht="15.75">
      <c r="A12" s="528">
        <v>2.1</v>
      </c>
      <c r="B12" s="532" t="s">
        <v>530</v>
      </c>
      <c r="C12" s="701">
        <v>0</v>
      </c>
      <c r="D12" s="701">
        <v>0</v>
      </c>
      <c r="E12" s="702">
        <f t="shared" si="0"/>
        <v>0</v>
      </c>
      <c r="F12" s="701">
        <v>1610452.75</v>
      </c>
      <c r="G12" s="701">
        <v>0</v>
      </c>
      <c r="H12" s="702">
        <f t="shared" si="1"/>
        <v>1610452.75</v>
      </c>
    </row>
    <row r="13" spans="1:8" ht="26.45" customHeight="1">
      <c r="A13" s="528">
        <v>3</v>
      </c>
      <c r="B13" s="533" t="s">
        <v>531</v>
      </c>
      <c r="C13" s="701">
        <v>0</v>
      </c>
      <c r="D13" s="701">
        <v>0</v>
      </c>
      <c r="E13" s="702">
        <f t="shared" si="0"/>
        <v>0</v>
      </c>
      <c r="F13" s="701">
        <v>0</v>
      </c>
      <c r="G13" s="701">
        <v>0</v>
      </c>
      <c r="H13" s="702">
        <f t="shared" si="1"/>
        <v>0</v>
      </c>
    </row>
    <row r="14" spans="1:8" ht="26.45" customHeight="1">
      <c r="A14" s="528">
        <v>4</v>
      </c>
      <c r="B14" s="534" t="s">
        <v>532</v>
      </c>
      <c r="C14" s="701">
        <v>0</v>
      </c>
      <c r="D14" s="701">
        <v>0</v>
      </c>
      <c r="E14" s="702">
        <f t="shared" si="0"/>
        <v>0</v>
      </c>
      <c r="F14" s="701">
        <v>0</v>
      </c>
      <c r="G14" s="701">
        <v>0</v>
      </c>
      <c r="H14" s="702">
        <f t="shared" si="1"/>
        <v>0</v>
      </c>
    </row>
    <row r="15" spans="1:8" ht="24.6" customHeight="1">
      <c r="A15" s="528">
        <v>5</v>
      </c>
      <c r="B15" s="535" t="s">
        <v>533</v>
      </c>
      <c r="C15" s="704">
        <f>SUM(C16:C18)</f>
        <v>54000</v>
      </c>
      <c r="D15" s="704">
        <f>SUM(D16:D18)</f>
        <v>0</v>
      </c>
      <c r="E15" s="705">
        <f t="shared" si="0"/>
        <v>54000</v>
      </c>
      <c r="F15" s="704">
        <f>SUM(F16:F18)</f>
        <v>54000</v>
      </c>
      <c r="G15" s="704">
        <f>SUM(G16:G18)</f>
        <v>0</v>
      </c>
      <c r="H15" s="705">
        <f t="shared" si="1"/>
        <v>54000</v>
      </c>
    </row>
    <row r="16" spans="1:8" ht="15.75">
      <c r="A16" s="528">
        <v>5.0999999999999996</v>
      </c>
      <c r="B16" s="536" t="s">
        <v>534</v>
      </c>
      <c r="C16" s="701">
        <v>54000</v>
      </c>
      <c r="D16" s="701">
        <v>0</v>
      </c>
      <c r="E16" s="702">
        <f t="shared" si="0"/>
        <v>54000</v>
      </c>
      <c r="F16" s="701">
        <v>54000</v>
      </c>
      <c r="G16" s="701">
        <v>0</v>
      </c>
      <c r="H16" s="702">
        <f t="shared" si="1"/>
        <v>54000</v>
      </c>
    </row>
    <row r="17" spans="1:8" ht="15.75">
      <c r="A17" s="528">
        <v>5.2</v>
      </c>
      <c r="B17" s="536" t="s">
        <v>535</v>
      </c>
      <c r="C17" s="701">
        <v>0</v>
      </c>
      <c r="D17" s="701">
        <v>0</v>
      </c>
      <c r="E17" s="702">
        <f t="shared" si="0"/>
        <v>0</v>
      </c>
      <c r="F17" s="701">
        <v>0</v>
      </c>
      <c r="G17" s="701">
        <v>0</v>
      </c>
      <c r="H17" s="702">
        <f t="shared" si="1"/>
        <v>0</v>
      </c>
    </row>
    <row r="18" spans="1:8" ht="15.75">
      <c r="A18" s="528">
        <v>5.3</v>
      </c>
      <c r="B18" s="537" t="s">
        <v>536</v>
      </c>
      <c r="C18" s="701">
        <v>0</v>
      </c>
      <c r="D18" s="701">
        <v>0</v>
      </c>
      <c r="E18" s="702">
        <f t="shared" si="0"/>
        <v>0</v>
      </c>
      <c r="F18" s="701">
        <v>0</v>
      </c>
      <c r="G18" s="701">
        <v>0</v>
      </c>
      <c r="H18" s="702">
        <f t="shared" si="1"/>
        <v>0</v>
      </c>
    </row>
    <row r="19" spans="1:8" ht="15.75">
      <c r="A19" s="528">
        <v>6</v>
      </c>
      <c r="B19" s="533" t="s">
        <v>537</v>
      </c>
      <c r="C19" s="701">
        <f>SUM(C20:C21)</f>
        <v>353274345.22000021</v>
      </c>
      <c r="D19" s="701">
        <f>SUM(D20:D21)</f>
        <v>576245281.78000021</v>
      </c>
      <c r="E19" s="702">
        <f t="shared" si="0"/>
        <v>929519627.00000048</v>
      </c>
      <c r="F19" s="701">
        <f>SUM(F20:F21)</f>
        <v>214714356.47000003</v>
      </c>
      <c r="G19" s="701">
        <f>SUM(G20:G21)</f>
        <v>505670275.89817399</v>
      </c>
      <c r="H19" s="702">
        <f t="shared" si="1"/>
        <v>720384632.36817408</v>
      </c>
    </row>
    <row r="20" spans="1:8" ht="15.75">
      <c r="A20" s="528">
        <v>6.1</v>
      </c>
      <c r="B20" s="536" t="s">
        <v>535</v>
      </c>
      <c r="C20" s="701">
        <v>5791445.2800000003</v>
      </c>
      <c r="D20" s="701">
        <v>0</v>
      </c>
      <c r="E20" s="702">
        <f t="shared" si="0"/>
        <v>5791445.2800000003</v>
      </c>
      <c r="F20" s="701">
        <v>11834816.300000001</v>
      </c>
      <c r="G20" s="701">
        <v>0</v>
      </c>
      <c r="H20" s="702">
        <f t="shared" si="1"/>
        <v>11834816.300000001</v>
      </c>
    </row>
    <row r="21" spans="1:8" ht="15.75">
      <c r="A21" s="528">
        <v>6.2</v>
      </c>
      <c r="B21" s="537" t="s">
        <v>536</v>
      </c>
      <c r="C21" s="701">
        <v>347482899.94000024</v>
      </c>
      <c r="D21" s="701">
        <v>576245281.78000021</v>
      </c>
      <c r="E21" s="702">
        <f t="shared" si="0"/>
        <v>923728181.72000051</v>
      </c>
      <c r="F21" s="701">
        <v>202879540.17000002</v>
      </c>
      <c r="G21" s="701">
        <v>505670275.89817399</v>
      </c>
      <c r="H21" s="702">
        <f t="shared" si="1"/>
        <v>708549816.068174</v>
      </c>
    </row>
    <row r="22" spans="1:8" ht="15.75">
      <c r="A22" s="528">
        <v>7</v>
      </c>
      <c r="B22" s="531" t="s">
        <v>538</v>
      </c>
      <c r="C22" s="701">
        <v>0</v>
      </c>
      <c r="D22" s="701">
        <v>0</v>
      </c>
      <c r="E22" s="702">
        <f t="shared" si="0"/>
        <v>0</v>
      </c>
      <c r="F22" s="701">
        <v>0</v>
      </c>
      <c r="G22" s="701">
        <v>0</v>
      </c>
      <c r="H22" s="702">
        <f t="shared" si="1"/>
        <v>0</v>
      </c>
    </row>
    <row r="23" spans="1:8" ht="15.75">
      <c r="A23" s="528">
        <v>8</v>
      </c>
      <c r="B23" s="538" t="s">
        <v>539</v>
      </c>
      <c r="C23" s="701">
        <v>0</v>
      </c>
      <c r="D23" s="701">
        <v>0</v>
      </c>
      <c r="E23" s="702">
        <f t="shared" si="0"/>
        <v>0</v>
      </c>
      <c r="F23" s="701">
        <v>0</v>
      </c>
      <c r="G23" s="701">
        <v>0</v>
      </c>
      <c r="H23" s="702">
        <f t="shared" si="1"/>
        <v>0</v>
      </c>
    </row>
    <row r="24" spans="1:8" ht="15.75">
      <c r="A24" s="528">
        <v>9</v>
      </c>
      <c r="B24" s="534" t="s">
        <v>540</v>
      </c>
      <c r="C24" s="701">
        <f>SUM(C25:C26)</f>
        <v>19291513.150000006</v>
      </c>
      <c r="D24" s="701">
        <f>SUM(D25:D26)</f>
        <v>0</v>
      </c>
      <c r="E24" s="702">
        <f t="shared" si="0"/>
        <v>19291513.150000006</v>
      </c>
      <c r="F24" s="701">
        <f>SUM(F25:F26)</f>
        <v>15896704.669999998</v>
      </c>
      <c r="G24" s="701">
        <f>SUM(G25:G26)</f>
        <v>0</v>
      </c>
      <c r="H24" s="702">
        <f t="shared" si="1"/>
        <v>15896704.669999998</v>
      </c>
    </row>
    <row r="25" spans="1:8" ht="15.75">
      <c r="A25" s="528">
        <v>9.1</v>
      </c>
      <c r="B25" s="536" t="s">
        <v>541</v>
      </c>
      <c r="C25" s="701">
        <v>19291513.150000006</v>
      </c>
      <c r="D25" s="701">
        <v>0</v>
      </c>
      <c r="E25" s="702">
        <f t="shared" si="0"/>
        <v>19291513.150000006</v>
      </c>
      <c r="F25" s="701">
        <v>15896704.669999998</v>
      </c>
      <c r="G25" s="701">
        <v>0</v>
      </c>
      <c r="H25" s="702">
        <f t="shared" si="1"/>
        <v>15896704.669999998</v>
      </c>
    </row>
    <row r="26" spans="1:8" ht="15.75">
      <c r="A26" s="528">
        <v>9.1999999999999993</v>
      </c>
      <c r="B26" s="536" t="s">
        <v>542</v>
      </c>
      <c r="C26" s="701">
        <v>0</v>
      </c>
      <c r="D26" s="701">
        <v>0</v>
      </c>
      <c r="E26" s="702">
        <f t="shared" si="0"/>
        <v>0</v>
      </c>
      <c r="F26" s="701">
        <v>0</v>
      </c>
      <c r="G26" s="701">
        <v>0</v>
      </c>
      <c r="H26" s="702">
        <f t="shared" si="1"/>
        <v>0</v>
      </c>
    </row>
    <row r="27" spans="1:8" ht="15.75">
      <c r="A27" s="528">
        <v>10</v>
      </c>
      <c r="B27" s="534" t="s">
        <v>543</v>
      </c>
      <c r="C27" s="701">
        <f>SUM(C28:C29)</f>
        <v>5826551.3199999975</v>
      </c>
      <c r="D27" s="701">
        <f>SUM(D28:D29)</f>
        <v>0</v>
      </c>
      <c r="E27" s="702">
        <f t="shared" si="0"/>
        <v>5826551.3199999975</v>
      </c>
      <c r="F27" s="701">
        <f>SUM(F28:F29)</f>
        <v>5390960.6699999981</v>
      </c>
      <c r="G27" s="701">
        <f>SUM(G28:G29)</f>
        <v>0</v>
      </c>
      <c r="H27" s="702">
        <f t="shared" si="1"/>
        <v>5390960.6699999981</v>
      </c>
    </row>
    <row r="28" spans="1:8" ht="15.75">
      <c r="A28" s="528">
        <v>10.1</v>
      </c>
      <c r="B28" s="536" t="s">
        <v>544</v>
      </c>
      <c r="C28" s="701">
        <v>0</v>
      </c>
      <c r="D28" s="701">
        <v>0</v>
      </c>
      <c r="E28" s="702">
        <f t="shared" si="0"/>
        <v>0</v>
      </c>
      <c r="F28" s="701">
        <v>0</v>
      </c>
      <c r="G28" s="701">
        <v>0</v>
      </c>
      <c r="H28" s="702">
        <f t="shared" si="1"/>
        <v>0</v>
      </c>
    </row>
    <row r="29" spans="1:8" ht="15.75">
      <c r="A29" s="528">
        <v>10.199999999999999</v>
      </c>
      <c r="B29" s="536" t="s">
        <v>545</v>
      </c>
      <c r="C29" s="701">
        <v>5826551.3199999975</v>
      </c>
      <c r="D29" s="701">
        <v>0</v>
      </c>
      <c r="E29" s="702">
        <f t="shared" si="0"/>
        <v>5826551.3199999975</v>
      </c>
      <c r="F29" s="701">
        <v>5390960.6699999981</v>
      </c>
      <c r="G29" s="701">
        <v>0</v>
      </c>
      <c r="H29" s="702">
        <f t="shared" si="1"/>
        <v>5390960.6699999981</v>
      </c>
    </row>
    <row r="30" spans="1:8" ht="15.75">
      <c r="A30" s="528">
        <v>11</v>
      </c>
      <c r="B30" s="534" t="s">
        <v>546</v>
      </c>
      <c r="C30" s="701">
        <f>SUM(C31:C32)</f>
        <v>3541737.3</v>
      </c>
      <c r="D30" s="701">
        <f>SUM(D31:D32)</f>
        <v>0</v>
      </c>
      <c r="E30" s="702">
        <f t="shared" si="0"/>
        <v>3541737.3</v>
      </c>
      <c r="F30" s="701">
        <f>SUM(F31:F32)</f>
        <v>5241885</v>
      </c>
      <c r="G30" s="701">
        <f>SUM(G31:G32)</f>
        <v>0</v>
      </c>
      <c r="H30" s="702">
        <f t="shared" si="1"/>
        <v>5241885</v>
      </c>
    </row>
    <row r="31" spans="1:8" ht="15.75">
      <c r="A31" s="528">
        <v>11.1</v>
      </c>
      <c r="B31" s="536" t="s">
        <v>547</v>
      </c>
      <c r="C31" s="701">
        <v>3541737.3</v>
      </c>
      <c r="D31" s="701">
        <v>0</v>
      </c>
      <c r="E31" s="702">
        <f t="shared" si="0"/>
        <v>3541737.3</v>
      </c>
      <c r="F31" s="701">
        <v>5241885</v>
      </c>
      <c r="G31" s="701">
        <v>0</v>
      </c>
      <c r="H31" s="702">
        <f t="shared" si="1"/>
        <v>5241885</v>
      </c>
    </row>
    <row r="32" spans="1:8" ht="15.75">
      <c r="A32" s="528">
        <v>11.2</v>
      </c>
      <c r="B32" s="536" t="s">
        <v>548</v>
      </c>
      <c r="C32" s="701">
        <v>0</v>
      </c>
      <c r="D32" s="701">
        <v>0</v>
      </c>
      <c r="E32" s="702">
        <f t="shared" si="0"/>
        <v>0</v>
      </c>
      <c r="F32" s="701">
        <v>0</v>
      </c>
      <c r="G32" s="701">
        <v>0</v>
      </c>
      <c r="H32" s="702">
        <f t="shared" si="1"/>
        <v>0</v>
      </c>
    </row>
    <row r="33" spans="1:8" ht="15.75">
      <c r="A33" s="528">
        <v>13</v>
      </c>
      <c r="B33" s="534" t="s">
        <v>549</v>
      </c>
      <c r="C33" s="701">
        <v>17283718.149999995</v>
      </c>
      <c r="D33" s="701">
        <v>84109.929999999702</v>
      </c>
      <c r="E33" s="702">
        <f t="shared" si="0"/>
        <v>17367828.079999994</v>
      </c>
      <c r="F33" s="701">
        <v>15666352.899999999</v>
      </c>
      <c r="G33" s="701">
        <v>1358071.5899999999</v>
      </c>
      <c r="H33" s="702">
        <f t="shared" si="1"/>
        <v>17024424.489999998</v>
      </c>
    </row>
    <row r="34" spans="1:8" ht="15.75">
      <c r="A34" s="528">
        <v>13.1</v>
      </c>
      <c r="B34" s="539" t="s">
        <v>550</v>
      </c>
      <c r="C34" s="701">
        <v>13936725.189999998</v>
      </c>
      <c r="D34" s="701">
        <v>0</v>
      </c>
      <c r="E34" s="702">
        <f t="shared" si="0"/>
        <v>13936725.189999998</v>
      </c>
      <c r="F34" s="701">
        <v>13315250.98</v>
      </c>
      <c r="G34" s="701">
        <v>0</v>
      </c>
      <c r="H34" s="702">
        <f t="shared" si="1"/>
        <v>13315250.98</v>
      </c>
    </row>
    <row r="35" spans="1:8" ht="15.75">
      <c r="A35" s="528">
        <v>13.2</v>
      </c>
      <c r="B35" s="539" t="s">
        <v>551</v>
      </c>
      <c r="C35" s="701">
        <v>0</v>
      </c>
      <c r="D35" s="701">
        <v>0</v>
      </c>
      <c r="E35" s="702">
        <f t="shared" si="0"/>
        <v>0</v>
      </c>
      <c r="F35" s="701">
        <v>0</v>
      </c>
      <c r="G35" s="701">
        <v>0</v>
      </c>
      <c r="H35" s="702">
        <f t="shared" si="1"/>
        <v>0</v>
      </c>
    </row>
    <row r="36" spans="1:8" ht="15.75">
      <c r="A36" s="528">
        <v>14</v>
      </c>
      <c r="B36" s="540" t="s">
        <v>552</v>
      </c>
      <c r="C36" s="701">
        <f>SUM(C7,C11,C13,C14,C15,C19,C22,C23,C24,C27,C30,C33)</f>
        <v>428132525.97000015</v>
      </c>
      <c r="D36" s="701">
        <f>SUM(D7,D11,D13,D14,D15,D19,D22,D23,D24,D27,D30,D33)</f>
        <v>658009864.75000012</v>
      </c>
      <c r="E36" s="702">
        <f t="shared" si="0"/>
        <v>1086142390.7200003</v>
      </c>
      <c r="F36" s="701">
        <f>SUM(F7,F11,F13,F14,F15,F19,F22,F23,F24,F27,F30,F33)</f>
        <v>299971633.74000001</v>
      </c>
      <c r="G36" s="701">
        <f>SUM(G7,G11,G13,G14,G15,G19,G22,G23,G24,G27,G30,G33)</f>
        <v>604699650.30817401</v>
      </c>
      <c r="H36" s="702">
        <f t="shared" si="1"/>
        <v>904671284.04817402</v>
      </c>
    </row>
    <row r="37" spans="1:8" ht="22.5" customHeight="1">
      <c r="A37" s="528"/>
      <c r="B37" s="541" t="s">
        <v>553</v>
      </c>
      <c r="C37" s="741"/>
      <c r="D37" s="742"/>
      <c r="E37" s="742"/>
      <c r="F37" s="742"/>
      <c r="G37" s="742"/>
      <c r="H37" s="743"/>
    </row>
    <row r="38" spans="1:8" ht="15.75">
      <c r="A38" s="528">
        <v>15</v>
      </c>
      <c r="B38" s="542" t="s">
        <v>554</v>
      </c>
      <c r="C38" s="703">
        <v>0</v>
      </c>
      <c r="D38" s="703">
        <v>0</v>
      </c>
      <c r="E38" s="706">
        <f>C38+D38</f>
        <v>0</v>
      </c>
      <c r="F38" s="703">
        <v>2383068.7000000002</v>
      </c>
      <c r="G38" s="703">
        <v>0</v>
      </c>
      <c r="H38" s="706">
        <f>F38+G38</f>
        <v>2383068.7000000002</v>
      </c>
    </row>
    <row r="39" spans="1:8" ht="15.75">
      <c r="A39" s="543">
        <v>15.1</v>
      </c>
      <c r="B39" s="544" t="s">
        <v>530</v>
      </c>
      <c r="C39" s="703">
        <v>0</v>
      </c>
      <c r="D39" s="703">
        <v>0</v>
      </c>
      <c r="E39" s="706">
        <f t="shared" ref="E39:E53" si="2">C39+D39</f>
        <v>0</v>
      </c>
      <c r="F39" s="703">
        <v>2383068.7000000002</v>
      </c>
      <c r="G39" s="703">
        <v>0</v>
      </c>
      <c r="H39" s="706">
        <f t="shared" ref="H39:H53" si="3">F39+G39</f>
        <v>2383068.7000000002</v>
      </c>
    </row>
    <row r="40" spans="1:8" ht="24" customHeight="1">
      <c r="A40" s="543">
        <v>16</v>
      </c>
      <c r="B40" s="531" t="s">
        <v>555</v>
      </c>
      <c r="C40" s="703">
        <v>0</v>
      </c>
      <c r="D40" s="703">
        <v>0</v>
      </c>
      <c r="E40" s="706">
        <f t="shared" si="2"/>
        <v>0</v>
      </c>
      <c r="F40" s="703">
        <v>0</v>
      </c>
      <c r="G40" s="703">
        <v>0</v>
      </c>
      <c r="H40" s="706">
        <f t="shared" si="3"/>
        <v>0</v>
      </c>
    </row>
    <row r="41" spans="1:8" ht="15.75">
      <c r="A41" s="543">
        <v>17</v>
      </c>
      <c r="B41" s="531" t="s">
        <v>556</v>
      </c>
      <c r="C41" s="703">
        <f>SUM(C42:C45)</f>
        <v>155485362.46999985</v>
      </c>
      <c r="D41" s="703">
        <f>SUM(D42:D45)</f>
        <v>630663481.35999966</v>
      </c>
      <c r="E41" s="706">
        <f t="shared" si="2"/>
        <v>786148843.82999945</v>
      </c>
      <c r="F41" s="703">
        <f>SUM(F42:F45)</f>
        <v>114445340.92999989</v>
      </c>
      <c r="G41" s="703">
        <f>SUM(G42:G45)</f>
        <v>502714913.42999995</v>
      </c>
      <c r="H41" s="706">
        <f t="shared" si="3"/>
        <v>617160254.3599999</v>
      </c>
    </row>
    <row r="42" spans="1:8" ht="15.75">
      <c r="A42" s="543">
        <v>17.100000000000001</v>
      </c>
      <c r="B42" s="545" t="s">
        <v>557</v>
      </c>
      <c r="C42" s="703">
        <v>154386146.27999985</v>
      </c>
      <c r="D42" s="703">
        <v>120329553.87</v>
      </c>
      <c r="E42" s="706">
        <f t="shared" si="2"/>
        <v>274715700.14999986</v>
      </c>
      <c r="F42" s="703">
        <v>113871192.93999989</v>
      </c>
      <c r="G42" s="703">
        <v>145991107.46999997</v>
      </c>
      <c r="H42" s="706">
        <f t="shared" si="3"/>
        <v>259862300.40999985</v>
      </c>
    </row>
    <row r="43" spans="1:8" ht="15.75">
      <c r="A43" s="543">
        <v>17.2</v>
      </c>
      <c r="B43" s="546" t="s">
        <v>558</v>
      </c>
      <c r="C43" s="703">
        <v>0</v>
      </c>
      <c r="D43" s="703">
        <v>505864383.47999966</v>
      </c>
      <c r="E43" s="706">
        <f t="shared" si="2"/>
        <v>505864383.47999966</v>
      </c>
      <c r="F43" s="703">
        <v>0</v>
      </c>
      <c r="G43" s="703">
        <v>346762063.08999997</v>
      </c>
      <c r="H43" s="706">
        <f t="shared" si="3"/>
        <v>346762063.08999997</v>
      </c>
    </row>
    <row r="44" spans="1:8" ht="15.75">
      <c r="A44" s="543">
        <v>17.3</v>
      </c>
      <c r="B44" s="545" t="s">
        <v>559</v>
      </c>
      <c r="C44" s="703">
        <v>0</v>
      </c>
      <c r="D44" s="703">
        <v>0</v>
      </c>
      <c r="E44" s="706">
        <f t="shared" si="2"/>
        <v>0</v>
      </c>
      <c r="F44" s="703">
        <v>0</v>
      </c>
      <c r="G44" s="703">
        <v>4949698.62</v>
      </c>
      <c r="H44" s="706">
        <f t="shared" si="3"/>
        <v>4949698.62</v>
      </c>
    </row>
    <row r="45" spans="1:8" ht="15.75">
      <c r="A45" s="543">
        <v>17.399999999999999</v>
      </c>
      <c r="B45" s="545" t="s">
        <v>560</v>
      </c>
      <c r="C45" s="703">
        <v>1099216.1900000002</v>
      </c>
      <c r="D45" s="703">
        <v>4469544.0099999988</v>
      </c>
      <c r="E45" s="706">
        <f t="shared" si="2"/>
        <v>5568760.1999999993</v>
      </c>
      <c r="F45" s="703">
        <v>574147.98999999987</v>
      </c>
      <c r="G45" s="703">
        <v>5012044.25</v>
      </c>
      <c r="H45" s="706">
        <f t="shared" si="3"/>
        <v>5586192.2400000002</v>
      </c>
    </row>
    <row r="46" spans="1:8" ht="15.75">
      <c r="A46" s="543">
        <v>18</v>
      </c>
      <c r="B46" s="547" t="s">
        <v>561</v>
      </c>
      <c r="C46" s="703">
        <v>935819.73223196226</v>
      </c>
      <c r="D46" s="703">
        <v>45484.621069228859</v>
      </c>
      <c r="E46" s="706">
        <f t="shared" si="2"/>
        <v>981304.35330119112</v>
      </c>
      <c r="F46" s="703">
        <v>1024611.56</v>
      </c>
      <c r="G46" s="703">
        <v>143513.10999999987</v>
      </c>
      <c r="H46" s="706">
        <f t="shared" si="3"/>
        <v>1168124.67</v>
      </c>
    </row>
    <row r="47" spans="1:8" ht="15.75">
      <c r="A47" s="543">
        <v>19</v>
      </c>
      <c r="B47" s="547" t="s">
        <v>562</v>
      </c>
      <c r="C47" s="703">
        <f>SUM(C48:C49)</f>
        <v>3610775.57</v>
      </c>
      <c r="D47" s="703">
        <f>SUM(D48:D49)</f>
        <v>0</v>
      </c>
      <c r="E47" s="706">
        <f t="shared" si="2"/>
        <v>3610775.57</v>
      </c>
      <c r="F47" s="703">
        <f>SUM(F48:F49)</f>
        <v>3627564.96</v>
      </c>
      <c r="G47" s="703">
        <f>SUM(G48:G49)</f>
        <v>0</v>
      </c>
      <c r="H47" s="706">
        <f t="shared" si="3"/>
        <v>3627564.96</v>
      </c>
    </row>
    <row r="48" spans="1:8" ht="15.75">
      <c r="A48" s="543">
        <v>19.100000000000001</v>
      </c>
      <c r="B48" s="548" t="s">
        <v>563</v>
      </c>
      <c r="C48" s="703">
        <v>3424143</v>
      </c>
      <c r="D48" s="703">
        <v>0</v>
      </c>
      <c r="E48" s="706">
        <f t="shared" si="2"/>
        <v>3424143</v>
      </c>
      <c r="F48" s="703">
        <v>3519038.46</v>
      </c>
      <c r="G48" s="703">
        <v>0</v>
      </c>
      <c r="H48" s="706">
        <f t="shared" si="3"/>
        <v>3519038.46</v>
      </c>
    </row>
    <row r="49" spans="1:8" ht="15.75">
      <c r="A49" s="543">
        <v>19.2</v>
      </c>
      <c r="B49" s="549" t="s">
        <v>564</v>
      </c>
      <c r="C49" s="703">
        <v>186632.57</v>
      </c>
      <c r="D49" s="703">
        <v>0</v>
      </c>
      <c r="E49" s="706">
        <f t="shared" si="2"/>
        <v>186632.57</v>
      </c>
      <c r="F49" s="703">
        <v>108526.5</v>
      </c>
      <c r="G49" s="703">
        <v>0</v>
      </c>
      <c r="H49" s="706">
        <f t="shared" si="3"/>
        <v>108526.5</v>
      </c>
    </row>
    <row r="50" spans="1:8" ht="15.75">
      <c r="A50" s="543">
        <v>20</v>
      </c>
      <c r="B50" s="550" t="s">
        <v>565</v>
      </c>
      <c r="C50" s="703">
        <v>0</v>
      </c>
      <c r="D50" s="703">
        <v>27154583.039999999</v>
      </c>
      <c r="E50" s="706">
        <f t="shared" si="2"/>
        <v>27154583.039999999</v>
      </c>
      <c r="F50" s="703">
        <v>0</v>
      </c>
      <c r="G50" s="703">
        <v>27365242.5</v>
      </c>
      <c r="H50" s="706">
        <f t="shared" si="3"/>
        <v>27365242.5</v>
      </c>
    </row>
    <row r="51" spans="1:8" ht="15.75">
      <c r="A51" s="543">
        <v>21</v>
      </c>
      <c r="B51" s="538" t="s">
        <v>566</v>
      </c>
      <c r="C51" s="703">
        <v>3161439.85</v>
      </c>
      <c r="D51" s="703">
        <v>0</v>
      </c>
      <c r="E51" s="706">
        <f t="shared" si="2"/>
        <v>3161439.85</v>
      </c>
      <c r="F51" s="703">
        <v>3470173.5700000003</v>
      </c>
      <c r="G51" s="703">
        <v>0</v>
      </c>
      <c r="H51" s="706">
        <f t="shared" si="3"/>
        <v>3470173.5700000003</v>
      </c>
    </row>
    <row r="52" spans="1:8" ht="15.75">
      <c r="A52" s="543">
        <v>21.1</v>
      </c>
      <c r="B52" s="546" t="s">
        <v>567</v>
      </c>
      <c r="C52" s="703">
        <v>0</v>
      </c>
      <c r="D52" s="703">
        <v>0</v>
      </c>
      <c r="E52" s="706">
        <f t="shared" si="2"/>
        <v>0</v>
      </c>
      <c r="F52" s="703">
        <v>0</v>
      </c>
      <c r="G52" s="703">
        <v>0</v>
      </c>
      <c r="H52" s="706">
        <f t="shared" si="3"/>
        <v>0</v>
      </c>
    </row>
    <row r="53" spans="1:8" ht="15.75">
      <c r="A53" s="543">
        <v>22</v>
      </c>
      <c r="B53" s="551" t="s">
        <v>568</v>
      </c>
      <c r="C53" s="703">
        <f>SUM(C38,C40,C41,C46,C47,C50,C51)</f>
        <v>163193397.62223181</v>
      </c>
      <c r="D53" s="703">
        <f>SUM(D38,D40,D41,D46,D47,D50,D51)</f>
        <v>657863549.02106881</v>
      </c>
      <c r="E53" s="706">
        <f t="shared" si="2"/>
        <v>821056946.64330065</v>
      </c>
      <c r="F53" s="703">
        <f>SUM(F38,F40,F41,F46,F47,F50,F51)</f>
        <v>124950759.71999988</v>
      </c>
      <c r="G53" s="703">
        <f>SUM(G38,G40,G41,G46,G47,G50,G51)</f>
        <v>530223669.03999996</v>
      </c>
      <c r="H53" s="706">
        <f t="shared" si="3"/>
        <v>655174428.75999987</v>
      </c>
    </row>
    <row r="54" spans="1:8" ht="24" customHeight="1">
      <c r="A54" s="543"/>
      <c r="B54" s="552" t="s">
        <v>569</v>
      </c>
      <c r="C54" s="730"/>
      <c r="D54" s="731"/>
      <c r="E54" s="731"/>
      <c r="F54" s="731"/>
      <c r="G54" s="731"/>
      <c r="H54" s="732"/>
    </row>
    <row r="55" spans="1:8" ht="15.75">
      <c r="A55" s="543">
        <v>23</v>
      </c>
      <c r="B55" s="566" t="s">
        <v>710</v>
      </c>
      <c r="C55" s="703">
        <v>76000000</v>
      </c>
      <c r="D55" s="703">
        <v>0</v>
      </c>
      <c r="E55" s="706">
        <f>C55+D55</f>
        <v>76000000</v>
      </c>
      <c r="F55" s="703">
        <v>76000000</v>
      </c>
      <c r="G55" s="703">
        <v>0</v>
      </c>
      <c r="H55" s="706">
        <f>F55+G55</f>
        <v>76000000</v>
      </c>
    </row>
    <row r="56" spans="1:8" ht="15.75">
      <c r="A56" s="543">
        <v>24</v>
      </c>
      <c r="B56" s="550" t="s">
        <v>571</v>
      </c>
      <c r="C56" s="703">
        <v>60000000</v>
      </c>
      <c r="D56" s="703">
        <v>0</v>
      </c>
      <c r="E56" s="706">
        <f t="shared" ref="E56:E69" si="4">C56+D56</f>
        <v>60000000</v>
      </c>
      <c r="F56" s="703">
        <v>60000000</v>
      </c>
      <c r="G56" s="703">
        <v>0</v>
      </c>
      <c r="H56" s="706">
        <f t="shared" ref="H56:H69" si="5">F56+G56</f>
        <v>60000000</v>
      </c>
    </row>
    <row r="57" spans="1:8" ht="15.75">
      <c r="A57" s="543">
        <v>25</v>
      </c>
      <c r="B57" s="547" t="s">
        <v>572</v>
      </c>
      <c r="C57" s="703">
        <v>0</v>
      </c>
      <c r="D57" s="703">
        <v>0</v>
      </c>
      <c r="E57" s="706">
        <f t="shared" si="4"/>
        <v>0</v>
      </c>
      <c r="F57" s="703">
        <v>0</v>
      </c>
      <c r="G57" s="703">
        <v>0</v>
      </c>
      <c r="H57" s="706">
        <f t="shared" si="5"/>
        <v>0</v>
      </c>
    </row>
    <row r="58" spans="1:8" ht="15.75">
      <c r="A58" s="543">
        <v>26</v>
      </c>
      <c r="B58" s="547" t="s">
        <v>573</v>
      </c>
      <c r="C58" s="703">
        <v>0</v>
      </c>
      <c r="D58" s="703">
        <v>0</v>
      </c>
      <c r="E58" s="706">
        <f t="shared" si="4"/>
        <v>0</v>
      </c>
      <c r="F58" s="703">
        <v>0</v>
      </c>
      <c r="G58" s="703">
        <v>0</v>
      </c>
      <c r="H58" s="706">
        <f t="shared" si="5"/>
        <v>0</v>
      </c>
    </row>
    <row r="59" spans="1:8" ht="15.75">
      <c r="A59" s="543">
        <v>27</v>
      </c>
      <c r="B59" s="547" t="s">
        <v>574</v>
      </c>
      <c r="C59" s="703">
        <f>SUM(C60:C61)</f>
        <v>0</v>
      </c>
      <c r="D59" s="703">
        <f>SUM(D60:D61)</f>
        <v>0</v>
      </c>
      <c r="E59" s="706">
        <f t="shared" si="4"/>
        <v>0</v>
      </c>
      <c r="F59" s="703">
        <f>SUM(F60:F61)</f>
        <v>0</v>
      </c>
      <c r="G59" s="703">
        <f>SUM(G60:G61)</f>
        <v>0</v>
      </c>
      <c r="H59" s="706">
        <f t="shared" si="5"/>
        <v>0</v>
      </c>
    </row>
    <row r="60" spans="1:8" ht="15.75">
      <c r="A60" s="543">
        <v>27.1</v>
      </c>
      <c r="B60" s="545" t="s">
        <v>575</v>
      </c>
      <c r="C60" s="703">
        <v>0</v>
      </c>
      <c r="D60" s="703">
        <v>0</v>
      </c>
      <c r="E60" s="706">
        <f t="shared" si="4"/>
        <v>0</v>
      </c>
      <c r="F60" s="703">
        <v>0</v>
      </c>
      <c r="G60" s="703">
        <v>0</v>
      </c>
      <c r="H60" s="706">
        <f t="shared" si="5"/>
        <v>0</v>
      </c>
    </row>
    <row r="61" spans="1:8" ht="15.75">
      <c r="A61" s="543">
        <v>27.2</v>
      </c>
      <c r="B61" s="545" t="s">
        <v>576</v>
      </c>
      <c r="C61" s="703">
        <v>0</v>
      </c>
      <c r="D61" s="703">
        <v>0</v>
      </c>
      <c r="E61" s="706">
        <f t="shared" si="4"/>
        <v>0</v>
      </c>
      <c r="F61" s="703">
        <v>0</v>
      </c>
      <c r="G61" s="703">
        <v>0</v>
      </c>
      <c r="H61" s="706">
        <f t="shared" si="5"/>
        <v>0</v>
      </c>
    </row>
    <row r="62" spans="1:8" ht="15.75">
      <c r="A62" s="543">
        <v>28</v>
      </c>
      <c r="B62" s="553" t="s">
        <v>577</v>
      </c>
      <c r="C62" s="703">
        <v>0</v>
      </c>
      <c r="D62" s="703">
        <v>0</v>
      </c>
      <c r="E62" s="706">
        <f t="shared" si="4"/>
        <v>0</v>
      </c>
      <c r="F62" s="703">
        <v>0</v>
      </c>
      <c r="G62" s="703">
        <v>0</v>
      </c>
      <c r="H62" s="706">
        <f t="shared" si="5"/>
        <v>0</v>
      </c>
    </row>
    <row r="63" spans="1:8" ht="15.75">
      <c r="A63" s="543">
        <v>29</v>
      </c>
      <c r="B63" s="547" t="s">
        <v>578</v>
      </c>
      <c r="C63" s="703">
        <f>SUM(C64:C66)</f>
        <v>2016307.58</v>
      </c>
      <c r="D63" s="703">
        <f>SUM(D64:D66)</f>
        <v>0</v>
      </c>
      <c r="E63" s="706">
        <f t="shared" si="4"/>
        <v>2016307.58</v>
      </c>
      <c r="F63" s="703">
        <f>SUM(F64:F66)</f>
        <v>1822695.46</v>
      </c>
      <c r="G63" s="703">
        <f>SUM(G64:G66)</f>
        <v>0</v>
      </c>
      <c r="H63" s="706">
        <f t="shared" si="5"/>
        <v>1822695.46</v>
      </c>
    </row>
    <row r="64" spans="1:8" ht="15.75">
      <c r="A64" s="543">
        <v>29.1</v>
      </c>
      <c r="B64" s="537" t="s">
        <v>579</v>
      </c>
      <c r="C64" s="703">
        <v>2016307.58</v>
      </c>
      <c r="D64" s="703">
        <v>0</v>
      </c>
      <c r="E64" s="706">
        <f t="shared" si="4"/>
        <v>2016307.58</v>
      </c>
      <c r="F64" s="703">
        <v>1822695.46</v>
      </c>
      <c r="G64" s="703">
        <v>0</v>
      </c>
      <c r="H64" s="706">
        <f t="shared" si="5"/>
        <v>1822695.46</v>
      </c>
    </row>
    <row r="65" spans="1:8" ht="24.95" customHeight="1">
      <c r="A65" s="543">
        <v>29.2</v>
      </c>
      <c r="B65" s="554" t="s">
        <v>580</v>
      </c>
      <c r="C65" s="703">
        <v>0</v>
      </c>
      <c r="D65" s="703">
        <v>0</v>
      </c>
      <c r="E65" s="706">
        <f t="shared" si="4"/>
        <v>0</v>
      </c>
      <c r="F65" s="703">
        <v>0</v>
      </c>
      <c r="G65" s="703">
        <v>0</v>
      </c>
      <c r="H65" s="706">
        <f t="shared" si="5"/>
        <v>0</v>
      </c>
    </row>
    <row r="66" spans="1:8" ht="29.25" customHeight="1">
      <c r="A66" s="543">
        <v>29.3</v>
      </c>
      <c r="B66" s="554" t="s">
        <v>581</v>
      </c>
      <c r="C66" s="703">
        <v>0</v>
      </c>
      <c r="D66" s="703">
        <v>0</v>
      </c>
      <c r="E66" s="706">
        <f t="shared" si="4"/>
        <v>0</v>
      </c>
      <c r="F66" s="703">
        <v>0</v>
      </c>
      <c r="G66" s="703">
        <v>0</v>
      </c>
      <c r="H66" s="706">
        <f t="shared" si="5"/>
        <v>0</v>
      </c>
    </row>
    <row r="67" spans="1:8" ht="15.75">
      <c r="A67" s="543">
        <v>30</v>
      </c>
      <c r="B67" s="534" t="s">
        <v>582</v>
      </c>
      <c r="C67" s="703">
        <v>127069136.50000003</v>
      </c>
      <c r="D67" s="703">
        <v>0</v>
      </c>
      <c r="E67" s="706">
        <f t="shared" si="4"/>
        <v>127069136.50000003</v>
      </c>
      <c r="F67" s="703">
        <v>111674159.82451093</v>
      </c>
      <c r="G67" s="703">
        <v>0</v>
      </c>
      <c r="H67" s="706">
        <f t="shared" si="5"/>
        <v>111674159.82451093</v>
      </c>
    </row>
    <row r="68" spans="1:8" ht="15.75">
      <c r="A68" s="543">
        <v>31</v>
      </c>
      <c r="B68" s="555" t="s">
        <v>769</v>
      </c>
      <c r="C68" s="703">
        <f>SUM(C55,C56,C57,C58,C59,C62,C63,C67)</f>
        <v>265085444.08000004</v>
      </c>
      <c r="D68" s="703">
        <f>SUM(D55,D56,D57,D58,D59,D62,D63,D67)</f>
        <v>0</v>
      </c>
      <c r="E68" s="706">
        <f t="shared" si="4"/>
        <v>265085444.08000004</v>
      </c>
      <c r="F68" s="703">
        <f>SUM(F55,F56,F57,F58,F59,F62,F63,F67)</f>
        <v>249496855.28451094</v>
      </c>
      <c r="G68" s="703">
        <f>SUM(G55,G56,G57,G58,G59,G62,G63,G67)</f>
        <v>0</v>
      </c>
      <c r="H68" s="706">
        <f t="shared" si="5"/>
        <v>249496855.28451094</v>
      </c>
    </row>
    <row r="69" spans="1:8" ht="15.75">
      <c r="A69" s="543">
        <v>32</v>
      </c>
      <c r="B69" s="556" t="s">
        <v>584</v>
      </c>
      <c r="C69" s="703">
        <f>SUM(C53,C68)</f>
        <v>428278841.70223188</v>
      </c>
      <c r="D69" s="703">
        <f>SUM(D53,D68)</f>
        <v>657863549.02106881</v>
      </c>
      <c r="E69" s="706">
        <f t="shared" si="4"/>
        <v>1086142390.7233007</v>
      </c>
      <c r="F69" s="703">
        <f>SUM(F53,F68)</f>
        <v>374447615.00451082</v>
      </c>
      <c r="G69" s="703">
        <f>SUM(G53,G68)</f>
        <v>530223669.03999996</v>
      </c>
      <c r="H69" s="706">
        <f t="shared" si="5"/>
        <v>904671284.04451084</v>
      </c>
    </row>
    <row r="72" spans="1:8">
      <c r="B72" s="714" t="s">
        <v>770</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84"/>
  <sheetViews>
    <sheetView showGridLines="0" zoomScale="80" zoomScaleNormal="80" workbookViewId="0"/>
  </sheetViews>
  <sheetFormatPr defaultColWidth="9.140625" defaultRowHeight="12.75"/>
  <cols>
    <col min="1" max="1" width="11.85546875" style="406" bestFit="1" customWidth="1"/>
    <col min="2" max="2" width="93.42578125" style="406" customWidth="1"/>
    <col min="3" max="3" width="14.5703125" style="406" customWidth="1"/>
    <col min="4" max="5" width="16.140625" style="406" customWidth="1"/>
    <col min="6" max="6" width="16.140625" style="464" customWidth="1"/>
    <col min="7" max="7" width="25.140625" style="464" customWidth="1"/>
    <col min="8" max="8" width="16.140625" style="406" customWidth="1"/>
    <col min="9" max="11" width="16.140625" style="464" customWidth="1"/>
    <col min="12" max="12" width="26.140625" style="464" customWidth="1"/>
    <col min="13" max="16384" width="9.140625" style="406"/>
  </cols>
  <sheetData>
    <row r="1" spans="1:12" ht="13.5">
      <c r="A1" s="312" t="s">
        <v>30</v>
      </c>
      <c r="B1" s="391" t="str">
        <f>'Info '!C2</f>
        <v>JSC " Halyk Bank Georgia"</v>
      </c>
      <c r="F1" s="406"/>
      <c r="G1" s="406"/>
      <c r="I1" s="406"/>
      <c r="J1" s="406"/>
      <c r="K1" s="406"/>
      <c r="L1" s="406"/>
    </row>
    <row r="2" spans="1:12">
      <c r="A2" s="313" t="s">
        <v>31</v>
      </c>
      <c r="B2" s="720">
        <f>'1. key ratios '!B2</f>
        <v>45930</v>
      </c>
      <c r="F2" s="406"/>
      <c r="G2" s="406"/>
      <c r="I2" s="406"/>
      <c r="J2" s="406"/>
      <c r="K2" s="406"/>
      <c r="L2" s="406"/>
    </row>
    <row r="3" spans="1:12">
      <c r="A3" s="314" t="s">
        <v>466</v>
      </c>
      <c r="F3" s="406"/>
      <c r="G3" s="406"/>
      <c r="I3" s="406"/>
      <c r="J3" s="406"/>
      <c r="K3" s="406"/>
      <c r="L3" s="406"/>
    </row>
    <row r="4" spans="1:12">
      <c r="F4" s="406"/>
      <c r="G4" s="406"/>
      <c r="I4" s="406"/>
      <c r="J4" s="406"/>
      <c r="K4" s="406"/>
      <c r="L4" s="406"/>
    </row>
    <row r="5" spans="1:12" ht="37.5" customHeight="1">
      <c r="A5" s="799" t="s">
        <v>483</v>
      </c>
      <c r="B5" s="800"/>
      <c r="C5" s="845" t="s">
        <v>467</v>
      </c>
      <c r="D5" s="846"/>
      <c r="E5" s="846"/>
      <c r="F5" s="846"/>
      <c r="G5" s="846"/>
      <c r="H5" s="847" t="s">
        <v>627</v>
      </c>
      <c r="I5" s="848"/>
      <c r="J5" s="848"/>
      <c r="K5" s="848"/>
      <c r="L5" s="849"/>
    </row>
    <row r="6" spans="1:12" ht="39.6" customHeight="1">
      <c r="A6" s="803"/>
      <c r="B6" s="804"/>
      <c r="C6" s="316"/>
      <c r="D6" s="404" t="s">
        <v>648</v>
      </c>
      <c r="E6" s="404" t="s">
        <v>647</v>
      </c>
      <c r="F6" s="404" t="s">
        <v>646</v>
      </c>
      <c r="G6" s="404" t="s">
        <v>645</v>
      </c>
      <c r="H6" s="467"/>
      <c r="I6" s="404" t="s">
        <v>648</v>
      </c>
      <c r="J6" s="404" t="s">
        <v>647</v>
      </c>
      <c r="K6" s="404" t="s">
        <v>646</v>
      </c>
      <c r="L6" s="404" t="s">
        <v>645</v>
      </c>
    </row>
    <row r="7" spans="1:12">
      <c r="A7" s="395">
        <v>1</v>
      </c>
      <c r="B7" s="412" t="s">
        <v>486</v>
      </c>
      <c r="C7" s="621">
        <v>11963042.279999999</v>
      </c>
      <c r="D7" s="621">
        <v>10976124.239999998</v>
      </c>
      <c r="E7" s="621">
        <v>195598.97</v>
      </c>
      <c r="F7" s="621">
        <v>791319.07</v>
      </c>
      <c r="G7" s="621">
        <v>0</v>
      </c>
      <c r="H7" s="621">
        <v>326494.27</v>
      </c>
      <c r="I7" s="621">
        <v>73153.189999999988</v>
      </c>
      <c r="J7" s="621">
        <v>16673.34</v>
      </c>
      <c r="K7" s="621">
        <v>236667.74000000005</v>
      </c>
      <c r="L7" s="621">
        <v>0</v>
      </c>
    </row>
    <row r="8" spans="1:12">
      <c r="A8" s="395">
        <v>2</v>
      </c>
      <c r="B8" s="412" t="s">
        <v>399</v>
      </c>
      <c r="C8" s="621">
        <v>91608819.400000006</v>
      </c>
      <c r="D8" s="621">
        <v>86717592.780000001</v>
      </c>
      <c r="E8" s="621">
        <v>2064073.4200000002</v>
      </c>
      <c r="F8" s="621">
        <v>2767410.78</v>
      </c>
      <c r="G8" s="621">
        <v>59742.42</v>
      </c>
      <c r="H8" s="621">
        <v>1548664.2099999997</v>
      </c>
      <c r="I8" s="621">
        <v>626227</v>
      </c>
      <c r="J8" s="621">
        <v>167955.89999999997</v>
      </c>
      <c r="K8" s="621">
        <v>741786.04999999993</v>
      </c>
      <c r="L8" s="621">
        <v>12695.26</v>
      </c>
    </row>
    <row r="9" spans="1:12">
      <c r="A9" s="395">
        <v>3</v>
      </c>
      <c r="B9" s="412" t="s">
        <v>400</v>
      </c>
      <c r="C9" s="621">
        <v>0</v>
      </c>
      <c r="D9" s="621">
        <v>0</v>
      </c>
      <c r="E9" s="621">
        <v>0</v>
      </c>
      <c r="F9" s="621">
        <v>0</v>
      </c>
      <c r="G9" s="621">
        <v>0</v>
      </c>
      <c r="H9" s="621">
        <v>0</v>
      </c>
      <c r="I9" s="621">
        <v>0</v>
      </c>
      <c r="J9" s="621">
        <v>0</v>
      </c>
      <c r="K9" s="621">
        <v>0</v>
      </c>
      <c r="L9" s="621">
        <v>0</v>
      </c>
    </row>
    <row r="10" spans="1:12">
      <c r="A10" s="395">
        <v>4</v>
      </c>
      <c r="B10" s="412" t="s">
        <v>487</v>
      </c>
      <c r="C10" s="621">
        <v>63459038.160000004</v>
      </c>
      <c r="D10" s="621">
        <v>58653050.350000001</v>
      </c>
      <c r="E10" s="621">
        <v>0</v>
      </c>
      <c r="F10" s="621">
        <v>4805987.8100000005</v>
      </c>
      <c r="G10" s="621">
        <v>0</v>
      </c>
      <c r="H10" s="621">
        <v>626482.02</v>
      </c>
      <c r="I10" s="621">
        <v>118796.59999999998</v>
      </c>
      <c r="J10" s="621">
        <v>0</v>
      </c>
      <c r="K10" s="621">
        <v>507685.42000000004</v>
      </c>
      <c r="L10" s="621">
        <v>0</v>
      </c>
    </row>
    <row r="11" spans="1:12">
      <c r="A11" s="395">
        <v>5</v>
      </c>
      <c r="B11" s="412" t="s">
        <v>401</v>
      </c>
      <c r="C11" s="621">
        <v>163642378.77000001</v>
      </c>
      <c r="D11" s="621">
        <v>142729076.46000001</v>
      </c>
      <c r="E11" s="621">
        <v>4669457.88</v>
      </c>
      <c r="F11" s="621">
        <v>16119920.190000001</v>
      </c>
      <c r="G11" s="621">
        <v>123924.24</v>
      </c>
      <c r="H11" s="621">
        <v>1377306.96</v>
      </c>
      <c r="I11" s="621">
        <v>274951.15999999997</v>
      </c>
      <c r="J11" s="621">
        <v>47264.27</v>
      </c>
      <c r="K11" s="621">
        <v>1042996.5199999999</v>
      </c>
      <c r="L11" s="621">
        <v>12095.01</v>
      </c>
    </row>
    <row r="12" spans="1:12">
      <c r="A12" s="395">
        <v>6</v>
      </c>
      <c r="B12" s="412" t="s">
        <v>402</v>
      </c>
      <c r="C12" s="621">
        <v>31598152.5</v>
      </c>
      <c r="D12" s="621">
        <v>26209872.91</v>
      </c>
      <c r="E12" s="621">
        <v>5304514.87</v>
      </c>
      <c r="F12" s="621">
        <v>83764.72</v>
      </c>
      <c r="G12" s="621">
        <v>0</v>
      </c>
      <c r="H12" s="621">
        <v>139258.80000000002</v>
      </c>
      <c r="I12" s="621">
        <v>58222.189999999995</v>
      </c>
      <c r="J12" s="621">
        <v>24261.1</v>
      </c>
      <c r="K12" s="621">
        <v>56775.510000000017</v>
      </c>
      <c r="L12" s="621">
        <v>0</v>
      </c>
    </row>
    <row r="13" spans="1:12">
      <c r="A13" s="395">
        <v>7</v>
      </c>
      <c r="B13" s="412" t="s">
        <v>403</v>
      </c>
      <c r="C13" s="621">
        <v>6235319.04</v>
      </c>
      <c r="D13" s="621">
        <v>1850773.04</v>
      </c>
      <c r="E13" s="621">
        <v>328830.51</v>
      </c>
      <c r="F13" s="621">
        <v>4055715.49</v>
      </c>
      <c r="G13" s="621">
        <v>0</v>
      </c>
      <c r="H13" s="621">
        <v>266625.30000000005</v>
      </c>
      <c r="I13" s="621">
        <v>9498.8499999999985</v>
      </c>
      <c r="J13" s="621">
        <v>23430.43</v>
      </c>
      <c r="K13" s="621">
        <v>233696.02000000002</v>
      </c>
      <c r="L13" s="621">
        <v>0</v>
      </c>
    </row>
    <row r="14" spans="1:12">
      <c r="A14" s="395">
        <v>8</v>
      </c>
      <c r="B14" s="412" t="s">
        <v>404</v>
      </c>
      <c r="C14" s="621">
        <v>3504471.149999999</v>
      </c>
      <c r="D14" s="621">
        <v>3486870.5799999991</v>
      </c>
      <c r="E14" s="621">
        <v>0</v>
      </c>
      <c r="F14" s="621">
        <v>17600.57</v>
      </c>
      <c r="G14" s="621">
        <v>0</v>
      </c>
      <c r="H14" s="621">
        <v>18514.260000000002</v>
      </c>
      <c r="I14" s="621">
        <v>12377.630000000001</v>
      </c>
      <c r="J14" s="621">
        <v>0</v>
      </c>
      <c r="K14" s="621">
        <v>6136.63</v>
      </c>
      <c r="L14" s="621">
        <v>0</v>
      </c>
    </row>
    <row r="15" spans="1:12">
      <c r="A15" s="395">
        <v>9</v>
      </c>
      <c r="B15" s="412" t="s">
        <v>405</v>
      </c>
      <c r="C15" s="621">
        <v>11320194.020000001</v>
      </c>
      <c r="D15" s="621">
        <v>11127440.1</v>
      </c>
      <c r="E15" s="621">
        <v>177592.21</v>
      </c>
      <c r="F15" s="621">
        <v>15161.71</v>
      </c>
      <c r="G15" s="621">
        <v>0</v>
      </c>
      <c r="H15" s="621">
        <v>98636.56</v>
      </c>
      <c r="I15" s="621">
        <v>72228.390000000014</v>
      </c>
      <c r="J15" s="621">
        <v>11246.46</v>
      </c>
      <c r="K15" s="621">
        <v>15161.71</v>
      </c>
      <c r="L15" s="621">
        <v>0</v>
      </c>
    </row>
    <row r="16" spans="1:12">
      <c r="A16" s="395">
        <v>10</v>
      </c>
      <c r="B16" s="412" t="s">
        <v>406</v>
      </c>
      <c r="C16" s="621">
        <v>878900.27</v>
      </c>
      <c r="D16" s="621">
        <v>664255.59</v>
      </c>
      <c r="E16" s="621">
        <v>0</v>
      </c>
      <c r="F16" s="621">
        <v>214644.68</v>
      </c>
      <c r="G16" s="621">
        <v>0</v>
      </c>
      <c r="H16" s="621">
        <v>49098.96</v>
      </c>
      <c r="I16" s="621">
        <v>3486.96</v>
      </c>
      <c r="J16" s="621">
        <v>0</v>
      </c>
      <c r="K16" s="621">
        <v>45612</v>
      </c>
      <c r="L16" s="621">
        <v>0</v>
      </c>
    </row>
    <row r="17" spans="1:12">
      <c r="A17" s="395">
        <v>11</v>
      </c>
      <c r="B17" s="412" t="s">
        <v>407</v>
      </c>
      <c r="C17" s="621">
        <v>12445763.42</v>
      </c>
      <c r="D17" s="621">
        <v>3537556.3499999996</v>
      </c>
      <c r="E17" s="621">
        <v>8900498.8300000001</v>
      </c>
      <c r="F17" s="621">
        <v>7708.24</v>
      </c>
      <c r="G17" s="621">
        <v>0</v>
      </c>
      <c r="H17" s="621">
        <v>1275500.9499999997</v>
      </c>
      <c r="I17" s="621">
        <v>32744.400000000001</v>
      </c>
      <c r="J17" s="621">
        <v>1235048.3099999998</v>
      </c>
      <c r="K17" s="621">
        <v>7708.24</v>
      </c>
      <c r="L17" s="621">
        <v>0</v>
      </c>
    </row>
    <row r="18" spans="1:12">
      <c r="A18" s="395">
        <v>12</v>
      </c>
      <c r="B18" s="412" t="s">
        <v>408</v>
      </c>
      <c r="C18" s="621">
        <v>87026109.100000009</v>
      </c>
      <c r="D18" s="621">
        <v>77065564.150000006</v>
      </c>
      <c r="E18" s="621">
        <v>3351666.98</v>
      </c>
      <c r="F18" s="621">
        <v>5638441.0800000001</v>
      </c>
      <c r="G18" s="621">
        <v>970436.89</v>
      </c>
      <c r="H18" s="621">
        <v>1689644.54</v>
      </c>
      <c r="I18" s="621">
        <v>359491.41</v>
      </c>
      <c r="J18" s="621">
        <v>88976.62</v>
      </c>
      <c r="K18" s="621">
        <v>587242.63000000012</v>
      </c>
      <c r="L18" s="621">
        <v>653933.88</v>
      </c>
    </row>
    <row r="19" spans="1:12">
      <c r="A19" s="395">
        <v>13</v>
      </c>
      <c r="B19" s="412" t="s">
        <v>409</v>
      </c>
      <c r="C19" s="621">
        <v>35033502.149999999</v>
      </c>
      <c r="D19" s="621">
        <v>25707070.670000002</v>
      </c>
      <c r="E19" s="621">
        <v>1029500.04</v>
      </c>
      <c r="F19" s="621">
        <v>8296931.4400000004</v>
      </c>
      <c r="G19" s="621">
        <v>0</v>
      </c>
      <c r="H19" s="621">
        <v>1442414.4200000004</v>
      </c>
      <c r="I19" s="621">
        <v>271605.40000000014</v>
      </c>
      <c r="J19" s="621">
        <v>38266.130000000005</v>
      </c>
      <c r="K19" s="621">
        <v>1132542.8900000004</v>
      </c>
      <c r="L19" s="621">
        <v>0</v>
      </c>
    </row>
    <row r="20" spans="1:12">
      <c r="A20" s="395">
        <v>14</v>
      </c>
      <c r="B20" s="412" t="s">
        <v>410</v>
      </c>
      <c r="C20" s="621">
        <v>83155975.629999995</v>
      </c>
      <c r="D20" s="621">
        <v>49016726.289999999</v>
      </c>
      <c r="E20" s="621">
        <v>23873977.77</v>
      </c>
      <c r="F20" s="621">
        <v>10265271.57</v>
      </c>
      <c r="G20" s="621">
        <v>0</v>
      </c>
      <c r="H20" s="621">
        <v>1021522.53</v>
      </c>
      <c r="I20" s="621">
        <v>223820.35000000006</v>
      </c>
      <c r="J20" s="621">
        <v>179277.10999999996</v>
      </c>
      <c r="K20" s="621">
        <v>618425.07000000007</v>
      </c>
      <c r="L20" s="621">
        <v>0</v>
      </c>
    </row>
    <row r="21" spans="1:12">
      <c r="A21" s="395">
        <v>15</v>
      </c>
      <c r="B21" s="412" t="s">
        <v>411</v>
      </c>
      <c r="C21" s="621">
        <v>33346192.919999994</v>
      </c>
      <c r="D21" s="621">
        <v>24885349.039999995</v>
      </c>
      <c r="E21" s="621">
        <v>425659.12</v>
      </c>
      <c r="F21" s="621">
        <v>7322048.5200000005</v>
      </c>
      <c r="G21" s="621">
        <v>713136.24</v>
      </c>
      <c r="H21" s="621">
        <v>1798990.4499999997</v>
      </c>
      <c r="I21" s="621">
        <v>119284.06</v>
      </c>
      <c r="J21" s="621">
        <v>50270.380000000005</v>
      </c>
      <c r="K21" s="621">
        <v>1572225.4099999997</v>
      </c>
      <c r="L21" s="621">
        <v>57210.6</v>
      </c>
    </row>
    <row r="22" spans="1:12">
      <c r="A22" s="395">
        <v>16</v>
      </c>
      <c r="B22" s="412" t="s">
        <v>412</v>
      </c>
      <c r="C22" s="621">
        <v>646406.15</v>
      </c>
      <c r="D22" s="621">
        <v>645876.36</v>
      </c>
      <c r="E22" s="621">
        <v>0</v>
      </c>
      <c r="F22" s="621">
        <v>529.79</v>
      </c>
      <c r="G22" s="621">
        <v>0</v>
      </c>
      <c r="H22" s="621">
        <v>5177.3200000000006</v>
      </c>
      <c r="I22" s="621">
        <v>4647.5300000000007</v>
      </c>
      <c r="J22" s="621">
        <v>0</v>
      </c>
      <c r="K22" s="621">
        <v>529.79</v>
      </c>
      <c r="L22" s="621">
        <v>0</v>
      </c>
    </row>
    <row r="23" spans="1:12">
      <c r="A23" s="395">
        <v>17</v>
      </c>
      <c r="B23" s="412" t="s">
        <v>490</v>
      </c>
      <c r="C23" s="621">
        <v>10116864.789999999</v>
      </c>
      <c r="D23" s="621">
        <v>10094818.199999999</v>
      </c>
      <c r="E23" s="621">
        <v>0</v>
      </c>
      <c r="F23" s="621">
        <v>22046.59</v>
      </c>
      <c r="G23" s="621">
        <v>0</v>
      </c>
      <c r="H23" s="621">
        <v>55928.680000000015</v>
      </c>
      <c r="I23" s="621">
        <v>41490.670000000013</v>
      </c>
      <c r="J23" s="621">
        <v>0</v>
      </c>
      <c r="K23" s="621">
        <v>14438.010000000002</v>
      </c>
      <c r="L23" s="621">
        <v>0</v>
      </c>
    </row>
    <row r="24" spans="1:12">
      <c r="A24" s="395">
        <v>18</v>
      </c>
      <c r="B24" s="412" t="s">
        <v>413</v>
      </c>
      <c r="C24" s="621">
        <v>4459044.49</v>
      </c>
      <c r="D24" s="621">
        <v>4459044.49</v>
      </c>
      <c r="E24" s="621">
        <v>0</v>
      </c>
      <c r="F24" s="621">
        <v>0</v>
      </c>
      <c r="G24" s="621">
        <v>0</v>
      </c>
      <c r="H24" s="621">
        <v>1162.43</v>
      </c>
      <c r="I24" s="621">
        <v>1162.43</v>
      </c>
      <c r="J24" s="621">
        <v>0</v>
      </c>
      <c r="K24" s="621">
        <v>0</v>
      </c>
      <c r="L24" s="621">
        <v>0</v>
      </c>
    </row>
    <row r="25" spans="1:12">
      <c r="A25" s="395">
        <v>19</v>
      </c>
      <c r="B25" s="412" t="s">
        <v>414</v>
      </c>
      <c r="C25" s="621">
        <v>1808299.56</v>
      </c>
      <c r="D25" s="621">
        <v>1794134.6400000001</v>
      </c>
      <c r="E25" s="621">
        <v>0</v>
      </c>
      <c r="F25" s="621">
        <v>14164.919999999998</v>
      </c>
      <c r="G25" s="621">
        <v>0</v>
      </c>
      <c r="H25" s="621">
        <v>20751.78</v>
      </c>
      <c r="I25" s="621">
        <v>15261.98</v>
      </c>
      <c r="J25" s="621">
        <v>0</v>
      </c>
      <c r="K25" s="621">
        <v>5489.8</v>
      </c>
      <c r="L25" s="621">
        <v>0</v>
      </c>
    </row>
    <row r="26" spans="1:12">
      <c r="A26" s="395">
        <v>20</v>
      </c>
      <c r="B26" s="412" t="s">
        <v>489</v>
      </c>
      <c r="C26" s="621">
        <v>30719216.739999995</v>
      </c>
      <c r="D26" s="621">
        <v>25743865.229999997</v>
      </c>
      <c r="E26" s="621">
        <v>4607715.76</v>
      </c>
      <c r="F26" s="621">
        <v>367635.75</v>
      </c>
      <c r="G26" s="621">
        <v>0</v>
      </c>
      <c r="H26" s="621">
        <v>258168.91</v>
      </c>
      <c r="I26" s="621">
        <v>132461.88999999998</v>
      </c>
      <c r="J26" s="621">
        <v>42081.240000000005</v>
      </c>
      <c r="K26" s="621">
        <v>83625.78</v>
      </c>
      <c r="L26" s="621">
        <v>0</v>
      </c>
    </row>
    <row r="27" spans="1:12">
      <c r="A27" s="395">
        <v>21</v>
      </c>
      <c r="B27" s="412" t="s">
        <v>415</v>
      </c>
      <c r="C27" s="621">
        <v>1111290</v>
      </c>
      <c r="D27" s="621">
        <v>413018.31</v>
      </c>
      <c r="E27" s="621">
        <v>0</v>
      </c>
      <c r="F27" s="621">
        <v>698271.69</v>
      </c>
      <c r="G27" s="621">
        <v>0</v>
      </c>
      <c r="H27" s="621">
        <v>8840.8799999999992</v>
      </c>
      <c r="I27" s="621">
        <v>4958.99</v>
      </c>
      <c r="J27" s="621">
        <v>0</v>
      </c>
      <c r="K27" s="621">
        <v>3881.89</v>
      </c>
      <c r="L27" s="621">
        <v>0</v>
      </c>
    </row>
    <row r="28" spans="1:12">
      <c r="A28" s="395">
        <v>22</v>
      </c>
      <c r="B28" s="412" t="s">
        <v>416</v>
      </c>
      <c r="C28" s="621">
        <v>1114185.47</v>
      </c>
      <c r="D28" s="621">
        <v>1050693.7</v>
      </c>
      <c r="E28" s="621">
        <v>0</v>
      </c>
      <c r="F28" s="621">
        <v>63491.77</v>
      </c>
      <c r="G28" s="621">
        <v>0</v>
      </c>
      <c r="H28" s="621">
        <v>33334.61</v>
      </c>
      <c r="I28" s="621">
        <v>8479.0500000000011</v>
      </c>
      <c r="J28" s="621">
        <v>0</v>
      </c>
      <c r="K28" s="621">
        <v>24855.56</v>
      </c>
      <c r="L28" s="621">
        <v>0</v>
      </c>
    </row>
    <row r="29" spans="1:12">
      <c r="A29" s="395">
        <v>23</v>
      </c>
      <c r="B29" s="412" t="s">
        <v>417</v>
      </c>
      <c r="C29" s="621">
        <v>161298917.77999997</v>
      </c>
      <c r="D29" s="621">
        <v>148941431.82999998</v>
      </c>
      <c r="E29" s="621">
        <v>3939140.65</v>
      </c>
      <c r="F29" s="621">
        <v>8286095.0099999998</v>
      </c>
      <c r="G29" s="621">
        <v>132250.29</v>
      </c>
      <c r="H29" s="621">
        <v>3883300.6399999992</v>
      </c>
      <c r="I29" s="621">
        <v>765274.28999999934</v>
      </c>
      <c r="J29" s="621">
        <v>376411.16</v>
      </c>
      <c r="K29" s="621">
        <v>2723976.76</v>
      </c>
      <c r="L29" s="621">
        <v>17638.43</v>
      </c>
    </row>
    <row r="30" spans="1:12">
      <c r="A30" s="395">
        <v>24</v>
      </c>
      <c r="B30" s="412" t="s">
        <v>488</v>
      </c>
      <c r="C30" s="621">
        <v>21403888.330000002</v>
      </c>
      <c r="D30" s="621">
        <v>17622159.960000001</v>
      </c>
      <c r="E30" s="621">
        <v>125469.32</v>
      </c>
      <c r="F30" s="621">
        <v>3625599.1700000004</v>
      </c>
      <c r="G30" s="621">
        <v>30659.88</v>
      </c>
      <c r="H30" s="621">
        <v>384572.14999999991</v>
      </c>
      <c r="I30" s="621">
        <v>87190.140000000014</v>
      </c>
      <c r="J30" s="621">
        <v>13035.03</v>
      </c>
      <c r="K30" s="621">
        <v>277831.75999999995</v>
      </c>
      <c r="L30" s="621">
        <v>6515.22</v>
      </c>
    </row>
    <row r="31" spans="1:12">
      <c r="A31" s="395">
        <v>25</v>
      </c>
      <c r="B31" s="412" t="s">
        <v>418</v>
      </c>
      <c r="C31" s="621">
        <v>74590844.469999984</v>
      </c>
      <c r="D31" s="621">
        <v>62073303.489999995</v>
      </c>
      <c r="E31" s="621">
        <v>2609858.85</v>
      </c>
      <c r="F31" s="621">
        <v>9763430.8899999987</v>
      </c>
      <c r="G31" s="621">
        <v>144251.24</v>
      </c>
      <c r="H31" s="621">
        <v>2428243.3400000008</v>
      </c>
      <c r="I31" s="621">
        <v>444740.32000000047</v>
      </c>
      <c r="J31" s="621">
        <v>139523.28000000003</v>
      </c>
      <c r="K31" s="621">
        <v>1823528.7300000007</v>
      </c>
      <c r="L31" s="621">
        <v>20451.010000000002</v>
      </c>
    </row>
    <row r="32" spans="1:12">
      <c r="A32" s="395">
        <v>26</v>
      </c>
      <c r="B32" s="412" t="s">
        <v>485</v>
      </c>
      <c r="C32" s="621">
        <v>0</v>
      </c>
      <c r="D32" s="621">
        <v>0</v>
      </c>
      <c r="E32" s="621">
        <v>0</v>
      </c>
      <c r="F32" s="621">
        <v>0</v>
      </c>
      <c r="G32" s="621">
        <v>0</v>
      </c>
      <c r="H32" s="621">
        <v>0</v>
      </c>
      <c r="I32" s="621">
        <v>0</v>
      </c>
      <c r="J32" s="621">
        <v>0</v>
      </c>
      <c r="K32" s="621">
        <v>0</v>
      </c>
      <c r="L32" s="621">
        <v>0</v>
      </c>
    </row>
    <row r="33" spans="1:12">
      <c r="A33" s="395">
        <v>27</v>
      </c>
      <c r="B33" s="466" t="s">
        <v>64</v>
      </c>
      <c r="C33" s="621">
        <v>942486816.58999991</v>
      </c>
      <c r="D33" s="621">
        <v>795465668.76000023</v>
      </c>
      <c r="E33" s="621">
        <v>61603555.18</v>
      </c>
      <c r="F33" s="621">
        <v>83243191.450000018</v>
      </c>
      <c r="G33" s="621">
        <v>2174401.2000000002</v>
      </c>
      <c r="H33" s="621">
        <v>18758634.969999999</v>
      </c>
      <c r="I33" s="621">
        <v>3761554.8799999994</v>
      </c>
      <c r="J33" s="621">
        <v>2453720.7599999988</v>
      </c>
      <c r="K33" s="621">
        <v>11762819.92</v>
      </c>
      <c r="L33" s="621">
        <v>780539.41</v>
      </c>
    </row>
    <row r="34" spans="1:12">
      <c r="A34" s="427"/>
      <c r="B34" s="427"/>
      <c r="C34" s="427"/>
      <c r="D34" s="427"/>
      <c r="E34" s="427"/>
      <c r="H34" s="427"/>
    </row>
    <row r="35" spans="1:12">
      <c r="A35" s="427"/>
      <c r="B35" s="465"/>
      <c r="C35" s="465"/>
      <c r="D35" s="427"/>
      <c r="E35" s="427"/>
      <c r="H35" s="427"/>
    </row>
    <row r="36" spans="1:12">
      <c r="F36" s="406"/>
      <c r="G36" s="406"/>
      <c r="I36" s="406"/>
      <c r="J36" s="406"/>
      <c r="K36" s="406"/>
      <c r="L36" s="406"/>
    </row>
    <row r="37" spans="1:12">
      <c r="F37" s="406"/>
      <c r="G37" s="406"/>
      <c r="I37" s="406"/>
      <c r="J37" s="406"/>
      <c r="K37" s="406"/>
      <c r="L37" s="406"/>
    </row>
    <row r="38" spans="1:12">
      <c r="F38" s="406"/>
      <c r="G38" s="406"/>
      <c r="I38" s="406"/>
      <c r="J38" s="406"/>
      <c r="K38" s="406"/>
      <c r="L38" s="406"/>
    </row>
    <row r="39" spans="1:12">
      <c r="F39" s="406"/>
      <c r="G39" s="406"/>
      <c r="I39" s="406"/>
      <c r="J39" s="406"/>
      <c r="K39" s="406"/>
      <c r="L39" s="406"/>
    </row>
    <row r="40" spans="1:12">
      <c r="F40" s="406"/>
      <c r="G40" s="406"/>
      <c r="I40" s="406"/>
      <c r="J40" s="406"/>
      <c r="K40" s="406"/>
      <c r="L40" s="406"/>
    </row>
    <row r="41" spans="1:12">
      <c r="F41" s="406"/>
      <c r="G41" s="406"/>
      <c r="I41" s="406"/>
      <c r="J41" s="406"/>
      <c r="K41" s="406"/>
      <c r="L41" s="406"/>
    </row>
    <row r="42" spans="1:12">
      <c r="F42" s="406"/>
      <c r="G42" s="406"/>
      <c r="I42" s="406"/>
      <c r="J42" s="406"/>
      <c r="K42" s="406"/>
      <c r="L42" s="406"/>
    </row>
    <row r="43" spans="1:12">
      <c r="F43" s="406"/>
      <c r="G43" s="406"/>
      <c r="I43" s="406"/>
      <c r="J43" s="406"/>
      <c r="K43" s="406"/>
      <c r="L43" s="406"/>
    </row>
    <row r="44" spans="1:12">
      <c r="F44" s="406"/>
      <c r="G44" s="406"/>
      <c r="I44" s="406"/>
      <c r="J44" s="406"/>
      <c r="K44" s="406"/>
      <c r="L44" s="406"/>
    </row>
    <row r="45" spans="1:12">
      <c r="F45" s="406"/>
      <c r="G45" s="406"/>
      <c r="I45" s="406"/>
      <c r="J45" s="406"/>
      <c r="K45" s="406"/>
      <c r="L45" s="406"/>
    </row>
    <row r="46" spans="1:12">
      <c r="F46" s="406"/>
      <c r="G46" s="406"/>
      <c r="I46" s="406"/>
      <c r="J46" s="406"/>
      <c r="K46" s="406"/>
      <c r="L46" s="406"/>
    </row>
    <row r="47" spans="1:12">
      <c r="F47" s="406"/>
      <c r="G47" s="406"/>
      <c r="I47" s="406"/>
      <c r="J47" s="406"/>
      <c r="K47" s="406"/>
      <c r="L47" s="406"/>
    </row>
    <row r="48" spans="1:12">
      <c r="F48" s="406"/>
      <c r="G48" s="406"/>
      <c r="I48" s="406"/>
      <c r="J48" s="406"/>
      <c r="K48" s="406"/>
      <c r="L48" s="406"/>
    </row>
    <row r="49" spans="6:12">
      <c r="F49" s="406"/>
      <c r="G49" s="406"/>
      <c r="I49" s="406"/>
      <c r="J49" s="406"/>
      <c r="K49" s="406"/>
      <c r="L49" s="406"/>
    </row>
    <row r="50" spans="6:12">
      <c r="F50" s="406"/>
      <c r="G50" s="406"/>
      <c r="I50" s="406"/>
      <c r="J50" s="406"/>
      <c r="K50" s="406"/>
      <c r="L50" s="406"/>
    </row>
    <row r="51" spans="6:12">
      <c r="F51" s="406"/>
      <c r="G51" s="406"/>
      <c r="I51" s="406"/>
      <c r="J51" s="406"/>
      <c r="K51" s="406"/>
      <c r="L51" s="406"/>
    </row>
    <row r="52" spans="6:12">
      <c r="F52" s="406"/>
      <c r="G52" s="406"/>
      <c r="I52" s="406"/>
      <c r="J52" s="406"/>
      <c r="K52" s="406"/>
      <c r="L52" s="406"/>
    </row>
    <row r="53" spans="6:12">
      <c r="F53" s="406"/>
      <c r="G53" s="406"/>
      <c r="I53" s="406"/>
      <c r="J53" s="406"/>
      <c r="K53" s="406"/>
      <c r="L53" s="406"/>
    </row>
    <row r="54" spans="6:12">
      <c r="F54" s="406"/>
      <c r="G54" s="406"/>
      <c r="I54" s="406"/>
      <c r="J54" s="406"/>
      <c r="K54" s="406"/>
      <c r="L54" s="406"/>
    </row>
    <row r="55" spans="6:12">
      <c r="F55" s="406"/>
      <c r="G55" s="406"/>
      <c r="I55" s="406"/>
      <c r="J55" s="406"/>
      <c r="K55" s="406"/>
      <c r="L55" s="406"/>
    </row>
    <row r="56" spans="6:12">
      <c r="F56" s="406"/>
      <c r="G56" s="406"/>
      <c r="I56" s="406"/>
      <c r="J56" s="406"/>
      <c r="K56" s="406"/>
      <c r="L56" s="406"/>
    </row>
    <row r="57" spans="6:12">
      <c r="F57" s="406"/>
      <c r="G57" s="406"/>
      <c r="I57" s="406"/>
      <c r="J57" s="406"/>
      <c r="K57" s="406"/>
      <c r="L57" s="406"/>
    </row>
    <row r="58" spans="6:12">
      <c r="F58" s="406"/>
      <c r="G58" s="406"/>
      <c r="I58" s="406"/>
      <c r="J58" s="406"/>
      <c r="K58" s="406"/>
      <c r="L58" s="406"/>
    </row>
    <row r="59" spans="6:12">
      <c r="F59" s="406"/>
      <c r="G59" s="406"/>
      <c r="I59" s="406"/>
      <c r="J59" s="406"/>
      <c r="K59" s="406"/>
      <c r="L59" s="406"/>
    </row>
    <row r="60" spans="6:12">
      <c r="F60" s="406"/>
      <c r="G60" s="406"/>
      <c r="I60" s="406"/>
      <c r="J60" s="406"/>
      <c r="K60" s="406"/>
      <c r="L60" s="406"/>
    </row>
    <row r="61" spans="6:12">
      <c r="F61" s="406"/>
      <c r="G61" s="406"/>
      <c r="I61" s="406"/>
      <c r="J61" s="406"/>
      <c r="K61" s="406"/>
      <c r="L61" s="406"/>
    </row>
    <row r="62" spans="6:12">
      <c r="F62" s="406"/>
      <c r="G62" s="406"/>
      <c r="I62" s="406"/>
      <c r="J62" s="406"/>
      <c r="K62" s="406"/>
      <c r="L62" s="406"/>
    </row>
    <row r="63" spans="6:12">
      <c r="F63" s="406"/>
      <c r="G63" s="406"/>
      <c r="I63" s="406"/>
      <c r="J63" s="406"/>
      <c r="K63" s="406"/>
      <c r="L63" s="406"/>
    </row>
    <row r="64" spans="6:12">
      <c r="F64" s="406"/>
      <c r="G64" s="406"/>
      <c r="I64" s="406"/>
      <c r="J64" s="406"/>
      <c r="K64" s="406"/>
      <c r="L64" s="406"/>
    </row>
    <row r="65" spans="6:12">
      <c r="F65" s="406"/>
      <c r="G65" s="406"/>
      <c r="I65" s="406"/>
      <c r="J65" s="406"/>
      <c r="K65" s="406"/>
      <c r="L65" s="406"/>
    </row>
    <row r="66" spans="6:12">
      <c r="F66" s="406"/>
      <c r="G66" s="406"/>
      <c r="I66" s="406"/>
      <c r="J66" s="406"/>
      <c r="K66" s="406"/>
      <c r="L66" s="406"/>
    </row>
    <row r="67" spans="6:12">
      <c r="F67" s="406"/>
      <c r="G67" s="406"/>
      <c r="I67" s="406"/>
      <c r="J67" s="406"/>
      <c r="K67" s="406"/>
      <c r="L67" s="406"/>
    </row>
    <row r="68" spans="6:12">
      <c r="F68" s="406"/>
      <c r="G68" s="406"/>
      <c r="I68" s="406"/>
      <c r="J68" s="406"/>
      <c r="K68" s="406"/>
      <c r="L68" s="406"/>
    </row>
    <row r="69" spans="6:12">
      <c r="F69" s="406"/>
      <c r="G69" s="406"/>
      <c r="I69" s="406"/>
      <c r="J69" s="406"/>
      <c r="K69" s="406"/>
      <c r="L69" s="406"/>
    </row>
    <row r="70" spans="6:12">
      <c r="F70" s="406"/>
      <c r="G70" s="406"/>
      <c r="I70" s="406"/>
      <c r="J70" s="406"/>
      <c r="K70" s="406"/>
      <c r="L70" s="406"/>
    </row>
    <row r="71" spans="6:12">
      <c r="F71" s="406"/>
      <c r="G71" s="406"/>
      <c r="I71" s="406"/>
      <c r="J71" s="406"/>
      <c r="K71" s="406"/>
      <c r="L71" s="406"/>
    </row>
    <row r="72" spans="6:12">
      <c r="F72" s="406"/>
      <c r="G72" s="406"/>
      <c r="I72" s="406"/>
      <c r="J72" s="406"/>
      <c r="K72" s="406"/>
      <c r="L72" s="406"/>
    </row>
    <row r="73" spans="6:12">
      <c r="F73" s="406"/>
      <c r="G73" s="406"/>
      <c r="I73" s="406"/>
      <c r="J73" s="406"/>
      <c r="K73" s="406"/>
      <c r="L73" s="406"/>
    </row>
    <row r="74" spans="6:12">
      <c r="F74" s="406"/>
      <c r="G74" s="406"/>
      <c r="I74" s="406"/>
      <c r="J74" s="406"/>
      <c r="K74" s="406"/>
      <c r="L74" s="406"/>
    </row>
    <row r="75" spans="6:12">
      <c r="F75" s="406"/>
      <c r="G75" s="406"/>
      <c r="I75" s="406"/>
      <c r="J75" s="406"/>
      <c r="K75" s="406"/>
      <c r="L75" s="406"/>
    </row>
    <row r="76" spans="6:12">
      <c r="F76" s="406"/>
      <c r="G76" s="406"/>
      <c r="I76" s="406"/>
      <c r="J76" s="406"/>
      <c r="K76" s="406"/>
      <c r="L76" s="406"/>
    </row>
    <row r="77" spans="6:12">
      <c r="F77" s="406"/>
      <c r="G77" s="406"/>
      <c r="I77" s="406"/>
      <c r="J77" s="406"/>
      <c r="K77" s="406"/>
      <c r="L77" s="406"/>
    </row>
    <row r="78" spans="6:12">
      <c r="F78" s="406"/>
      <c r="G78" s="406"/>
      <c r="I78" s="406"/>
      <c r="J78" s="406"/>
      <c r="K78" s="406"/>
      <c r="L78" s="406"/>
    </row>
    <row r="79" spans="6:12">
      <c r="F79" s="406"/>
      <c r="G79" s="406"/>
      <c r="I79" s="406"/>
      <c r="J79" s="406"/>
      <c r="K79" s="406"/>
      <c r="L79" s="406"/>
    </row>
    <row r="80" spans="6:12">
      <c r="F80" s="406"/>
      <c r="G80" s="406"/>
      <c r="I80" s="406"/>
      <c r="J80" s="406"/>
      <c r="K80" s="406"/>
      <c r="L80" s="406"/>
    </row>
    <row r="81" spans="6:12">
      <c r="F81" s="406"/>
      <c r="G81" s="406"/>
      <c r="I81" s="406"/>
      <c r="J81" s="406"/>
      <c r="K81" s="406"/>
      <c r="L81" s="406"/>
    </row>
    <row r="82" spans="6:12">
      <c r="F82" s="406"/>
      <c r="G82" s="406"/>
      <c r="I82" s="406"/>
      <c r="J82" s="406"/>
      <c r="K82" s="406"/>
      <c r="L82" s="406"/>
    </row>
    <row r="83" spans="6:12">
      <c r="F83" s="406"/>
      <c r="G83" s="406"/>
      <c r="I83" s="406"/>
      <c r="J83" s="406"/>
      <c r="K83" s="406"/>
      <c r="L83" s="406"/>
    </row>
    <row r="84" spans="6:12">
      <c r="F84" s="406"/>
      <c r="G84" s="406"/>
      <c r="I84" s="406"/>
      <c r="J84" s="406"/>
      <c r="K84" s="406"/>
      <c r="L84" s="406"/>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heetViews>
  <sheetFormatPr defaultColWidth="8.85546875" defaultRowHeight="12"/>
  <cols>
    <col min="1" max="1" width="11.85546875" style="468" bestFit="1" customWidth="1"/>
    <col min="2" max="2" width="68.85546875" style="468" customWidth="1"/>
    <col min="3" max="11" width="28.140625" style="468" customWidth="1"/>
    <col min="12" max="16384" width="8.85546875" style="468"/>
  </cols>
  <sheetData>
    <row r="1" spans="1:11" s="406" customFormat="1" ht="13.5">
      <c r="A1" s="312" t="s">
        <v>30</v>
      </c>
      <c r="B1" s="391" t="str">
        <f>'Info '!C2</f>
        <v>JSC " Halyk Bank Georgia"</v>
      </c>
    </row>
    <row r="2" spans="1:11" s="406" customFormat="1" ht="12.75">
      <c r="A2" s="313" t="s">
        <v>31</v>
      </c>
      <c r="B2" s="720">
        <f>'1. key ratios '!B2</f>
        <v>45930</v>
      </c>
    </row>
    <row r="3" spans="1:11" s="406" customFormat="1" ht="12.75">
      <c r="A3" s="314" t="s">
        <v>468</v>
      </c>
    </row>
    <row r="4" spans="1:11">
      <c r="C4" s="471" t="s">
        <v>662</v>
      </c>
      <c r="D4" s="471" t="s">
        <v>661</v>
      </c>
      <c r="E4" s="471" t="s">
        <v>660</v>
      </c>
      <c r="F4" s="471" t="s">
        <v>659</v>
      </c>
      <c r="G4" s="471" t="s">
        <v>658</v>
      </c>
      <c r="H4" s="471" t="s">
        <v>657</v>
      </c>
      <c r="I4" s="471" t="s">
        <v>656</v>
      </c>
      <c r="J4" s="471" t="s">
        <v>655</v>
      </c>
      <c r="K4" s="471" t="s">
        <v>654</v>
      </c>
    </row>
    <row r="5" spans="1:11" ht="104.1" customHeight="1">
      <c r="A5" s="850" t="s">
        <v>653</v>
      </c>
      <c r="B5" s="851"/>
      <c r="C5" s="470" t="s">
        <v>469</v>
      </c>
      <c r="D5" s="470" t="s">
        <v>470</v>
      </c>
      <c r="E5" s="470" t="s">
        <v>471</v>
      </c>
      <c r="F5" s="470" t="s">
        <v>472</v>
      </c>
      <c r="G5" s="470" t="s">
        <v>473</v>
      </c>
      <c r="H5" s="470" t="s">
        <v>474</v>
      </c>
      <c r="I5" s="470" t="s">
        <v>475</v>
      </c>
      <c r="J5" s="470" t="s">
        <v>476</v>
      </c>
      <c r="K5" s="470" t="s">
        <v>477</v>
      </c>
    </row>
    <row r="6" spans="1:11" ht="12.75">
      <c r="A6" s="394">
        <v>1</v>
      </c>
      <c r="B6" s="394" t="s">
        <v>437</v>
      </c>
      <c r="C6" s="620">
        <v>8843832.4800000004</v>
      </c>
      <c r="D6" s="620">
        <v>148000.05600000001</v>
      </c>
      <c r="E6" s="620">
        <v>0</v>
      </c>
      <c r="F6" s="620">
        <v>0</v>
      </c>
      <c r="G6" s="620">
        <v>839084213.93400049</v>
      </c>
      <c r="H6" s="620">
        <v>0</v>
      </c>
      <c r="I6" s="620">
        <v>49803505.340000004</v>
      </c>
      <c r="J6" s="620">
        <v>4044292.4899999988</v>
      </c>
      <c r="K6" s="620">
        <v>40562972.290000089</v>
      </c>
    </row>
    <row r="7" spans="1:11" ht="12.75">
      <c r="A7" s="394">
        <v>2</v>
      </c>
      <c r="B7" s="395" t="s">
        <v>478</v>
      </c>
      <c r="C7" s="620">
        <v>0</v>
      </c>
      <c r="D7" s="620">
        <v>0</v>
      </c>
      <c r="E7" s="620">
        <v>0</v>
      </c>
      <c r="F7" s="620">
        <v>0</v>
      </c>
      <c r="G7" s="620">
        <v>0</v>
      </c>
      <c r="H7" s="620">
        <v>0</v>
      </c>
      <c r="I7" s="620">
        <v>0</v>
      </c>
      <c r="J7" s="620">
        <v>0</v>
      </c>
      <c r="K7" s="620">
        <v>0</v>
      </c>
    </row>
    <row r="8" spans="1:11" ht="12.75">
      <c r="A8" s="394">
        <v>3</v>
      </c>
      <c r="B8" s="395" t="s">
        <v>445</v>
      </c>
      <c r="C8" s="620">
        <v>350182.89560318971</v>
      </c>
      <c r="D8" s="620">
        <v>0</v>
      </c>
      <c r="E8" s="620">
        <v>0</v>
      </c>
      <c r="F8" s="620">
        <v>0</v>
      </c>
      <c r="G8" s="620">
        <v>17201813.18</v>
      </c>
      <c r="H8" s="620">
        <v>0</v>
      </c>
      <c r="I8" s="620">
        <v>19817.1043968103</v>
      </c>
      <c r="J8" s="620">
        <v>0</v>
      </c>
      <c r="K8" s="620">
        <v>68832659.970000029</v>
      </c>
    </row>
    <row r="9" spans="1:11" ht="12.75">
      <c r="A9" s="394">
        <v>4</v>
      </c>
      <c r="B9" s="428" t="s">
        <v>479</v>
      </c>
      <c r="C9" s="620">
        <v>0</v>
      </c>
      <c r="D9" s="620">
        <v>0</v>
      </c>
      <c r="E9" s="620">
        <v>0</v>
      </c>
      <c r="F9" s="620">
        <v>0</v>
      </c>
      <c r="G9" s="620">
        <v>79669510.420000046</v>
      </c>
      <c r="H9" s="620">
        <v>0</v>
      </c>
      <c r="I9" s="620">
        <v>0</v>
      </c>
      <c r="J9" s="620">
        <v>1900876.7999999993</v>
      </c>
      <c r="K9" s="620">
        <v>3847205.4299999969</v>
      </c>
    </row>
    <row r="10" spans="1:11" ht="12.75">
      <c r="A10" s="394">
        <v>5</v>
      </c>
      <c r="B10" s="417" t="s">
        <v>480</v>
      </c>
      <c r="C10" s="620">
        <v>0</v>
      </c>
      <c r="D10" s="620">
        <v>0</v>
      </c>
      <c r="E10" s="620">
        <v>0</v>
      </c>
      <c r="F10" s="620">
        <v>0</v>
      </c>
      <c r="G10" s="620">
        <v>0</v>
      </c>
      <c r="H10" s="620">
        <v>0</v>
      </c>
      <c r="I10" s="620">
        <v>0</v>
      </c>
      <c r="J10" s="620">
        <v>0</v>
      </c>
      <c r="K10" s="620">
        <v>0</v>
      </c>
    </row>
    <row r="11" spans="1:11" ht="12.75">
      <c r="A11" s="394">
        <v>6</v>
      </c>
      <c r="B11" s="417" t="s">
        <v>481</v>
      </c>
      <c r="C11" s="620">
        <v>0</v>
      </c>
      <c r="D11" s="620">
        <v>0</v>
      </c>
      <c r="E11" s="620">
        <v>0</v>
      </c>
      <c r="F11" s="620">
        <v>0</v>
      </c>
      <c r="G11" s="620">
        <v>0</v>
      </c>
      <c r="H11" s="620">
        <v>0</v>
      </c>
      <c r="I11" s="620">
        <v>0</v>
      </c>
      <c r="J11" s="620">
        <v>0</v>
      </c>
      <c r="K11" s="620">
        <v>0</v>
      </c>
    </row>
    <row r="13" spans="1:11" ht="15">
      <c r="B13" s="46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heetViews>
  <sheetFormatPr defaultColWidth="8.85546875" defaultRowHeight="15"/>
  <cols>
    <col min="1" max="1" width="10" style="472" bestFit="1" customWidth="1"/>
    <col min="2" max="2" width="71.85546875" style="472" customWidth="1"/>
    <col min="3" max="3" width="13.85546875" style="472" customWidth="1"/>
    <col min="4" max="7" width="15.5703125" style="472" customWidth="1"/>
    <col min="8" max="8" width="18.140625" style="472" customWidth="1"/>
    <col min="9" max="12" width="17.140625" style="472" customWidth="1"/>
    <col min="13" max="13" width="10.5703125" style="472" bestFit="1" customWidth="1"/>
    <col min="14" max="17" width="16.140625" style="472" customWidth="1"/>
    <col min="18" max="18" width="12.140625" style="472" bestFit="1" customWidth="1"/>
    <col min="19" max="19" width="46.85546875" style="472" bestFit="1" customWidth="1"/>
    <col min="20" max="20" width="43.42578125" style="472" bestFit="1" customWidth="1"/>
    <col min="21" max="21" width="45.85546875" style="472" bestFit="1" customWidth="1"/>
    <col min="22" max="22" width="43.42578125" style="472" bestFit="1" customWidth="1"/>
    <col min="23" max="16384" width="8.85546875" style="472"/>
  </cols>
  <sheetData>
    <row r="1" spans="1:22">
      <c r="A1" s="312" t="s">
        <v>30</v>
      </c>
      <c r="B1" s="391" t="str">
        <f>'Info '!C2</f>
        <v>JSC " Halyk Bank Georgia"</v>
      </c>
    </row>
    <row r="2" spans="1:22">
      <c r="A2" s="313" t="s">
        <v>31</v>
      </c>
      <c r="B2" s="720">
        <f>'1. key ratios '!B2</f>
        <v>45930</v>
      </c>
    </row>
    <row r="3" spans="1:22">
      <c r="A3" s="314" t="s">
        <v>496</v>
      </c>
      <c r="B3" s="406"/>
    </row>
    <row r="4" spans="1:22">
      <c r="A4" s="314"/>
      <c r="B4" s="406"/>
    </row>
    <row r="5" spans="1:22" ht="24" customHeight="1">
      <c r="A5" s="852" t="s">
        <v>497</v>
      </c>
      <c r="B5" s="853"/>
      <c r="C5" s="857" t="s">
        <v>663</v>
      </c>
      <c r="D5" s="857"/>
      <c r="E5" s="857"/>
      <c r="F5" s="857"/>
      <c r="G5" s="857"/>
      <c r="H5" s="857" t="s">
        <v>515</v>
      </c>
      <c r="I5" s="857"/>
      <c r="J5" s="857"/>
      <c r="K5" s="857"/>
      <c r="L5" s="857"/>
      <c r="M5" s="857" t="s">
        <v>627</v>
      </c>
      <c r="N5" s="857"/>
      <c r="O5" s="857"/>
      <c r="P5" s="857"/>
      <c r="Q5" s="857"/>
      <c r="R5" s="856" t="s">
        <v>498</v>
      </c>
      <c r="S5" s="856" t="s">
        <v>512</v>
      </c>
      <c r="T5" s="856" t="s">
        <v>513</v>
      </c>
      <c r="U5" s="856" t="s">
        <v>672</v>
      </c>
      <c r="V5" s="856" t="s">
        <v>673</v>
      </c>
    </row>
    <row r="6" spans="1:22" ht="36" customHeight="1">
      <c r="A6" s="854"/>
      <c r="B6" s="855"/>
      <c r="C6" s="482"/>
      <c r="D6" s="404" t="s">
        <v>648</v>
      </c>
      <c r="E6" s="404" t="s">
        <v>647</v>
      </c>
      <c r="F6" s="404" t="s">
        <v>646</v>
      </c>
      <c r="G6" s="404" t="s">
        <v>645</v>
      </c>
      <c r="H6" s="482"/>
      <c r="I6" s="404" t="s">
        <v>648</v>
      </c>
      <c r="J6" s="404" t="s">
        <v>647</v>
      </c>
      <c r="K6" s="404" t="s">
        <v>646</v>
      </c>
      <c r="L6" s="404" t="s">
        <v>645</v>
      </c>
      <c r="M6" s="482"/>
      <c r="N6" s="404" t="s">
        <v>648</v>
      </c>
      <c r="O6" s="404" t="s">
        <v>647</v>
      </c>
      <c r="P6" s="404" t="s">
        <v>646</v>
      </c>
      <c r="Q6" s="404" t="s">
        <v>645</v>
      </c>
      <c r="R6" s="856"/>
      <c r="S6" s="856"/>
      <c r="T6" s="856"/>
      <c r="U6" s="856"/>
      <c r="V6" s="856"/>
    </row>
    <row r="7" spans="1:22">
      <c r="A7" s="480">
        <v>1</v>
      </c>
      <c r="B7" s="481" t="s">
        <v>506</v>
      </c>
      <c r="C7" s="616">
        <v>87911.7</v>
      </c>
      <c r="D7" s="616">
        <v>0</v>
      </c>
      <c r="E7" s="616">
        <v>87911.7</v>
      </c>
      <c r="F7" s="616">
        <v>0</v>
      </c>
      <c r="G7" s="616">
        <v>0</v>
      </c>
      <c r="H7" s="616">
        <v>88226.18</v>
      </c>
      <c r="I7" s="616">
        <v>0</v>
      </c>
      <c r="J7" s="616">
        <v>88226.18</v>
      </c>
      <c r="K7" s="616">
        <v>0</v>
      </c>
      <c r="L7" s="616">
        <v>0</v>
      </c>
      <c r="M7" s="616">
        <v>0</v>
      </c>
      <c r="N7" s="616">
        <v>0</v>
      </c>
      <c r="O7" s="616">
        <v>0</v>
      </c>
      <c r="P7" s="616">
        <v>0</v>
      </c>
      <c r="Q7" s="616">
        <v>0</v>
      </c>
      <c r="R7" s="616">
        <v>1</v>
      </c>
      <c r="S7" s="617">
        <v>0</v>
      </c>
      <c r="T7" s="617">
        <v>0</v>
      </c>
      <c r="U7" s="617">
        <v>0.14000000000000001</v>
      </c>
      <c r="V7" s="616">
        <v>57.9881656252808</v>
      </c>
    </row>
    <row r="8" spans="1:22">
      <c r="A8" s="480">
        <v>2</v>
      </c>
      <c r="B8" s="479" t="s">
        <v>505</v>
      </c>
      <c r="C8" s="616">
        <v>92057650.200000003</v>
      </c>
      <c r="D8" s="616">
        <v>80020870.799999997</v>
      </c>
      <c r="E8" s="616">
        <v>3140498.81</v>
      </c>
      <c r="F8" s="616">
        <v>8798547.8200000003</v>
      </c>
      <c r="G8" s="616">
        <v>97732.77</v>
      </c>
      <c r="H8" s="616">
        <v>92585637.280000001</v>
      </c>
      <c r="I8" s="616">
        <v>80173631.150000006</v>
      </c>
      <c r="J8" s="616">
        <v>3169847.42</v>
      </c>
      <c r="K8" s="616">
        <v>9139811.7199999988</v>
      </c>
      <c r="L8" s="616">
        <v>102346.99</v>
      </c>
      <c r="M8" s="616">
        <v>4210051.08</v>
      </c>
      <c r="N8" s="616">
        <v>748462.49</v>
      </c>
      <c r="O8" s="616">
        <v>360240.58999999997</v>
      </c>
      <c r="P8" s="616">
        <v>3087094.62</v>
      </c>
      <c r="Q8" s="616">
        <v>14253.380000000001</v>
      </c>
      <c r="R8" s="616">
        <v>2660</v>
      </c>
      <c r="S8" s="617">
        <v>0.134857309062172</v>
      </c>
      <c r="T8" s="617">
        <v>0.14719072476567432</v>
      </c>
      <c r="U8" s="617">
        <v>0.118048309121407</v>
      </c>
      <c r="V8" s="616">
        <v>85.030147271562598</v>
      </c>
    </row>
    <row r="9" spans="1:22">
      <c r="A9" s="480">
        <v>3</v>
      </c>
      <c r="B9" s="479" t="s">
        <v>504</v>
      </c>
      <c r="C9" s="616">
        <v>0</v>
      </c>
      <c r="D9" s="616">
        <v>0</v>
      </c>
      <c r="E9" s="616">
        <v>0</v>
      </c>
      <c r="F9" s="616">
        <v>0</v>
      </c>
      <c r="G9" s="616">
        <v>0</v>
      </c>
      <c r="H9" s="616">
        <v>0</v>
      </c>
      <c r="I9" s="616">
        <v>0</v>
      </c>
      <c r="J9" s="616">
        <v>0</v>
      </c>
      <c r="K9" s="616">
        <v>0</v>
      </c>
      <c r="L9" s="616">
        <v>0</v>
      </c>
      <c r="M9" s="616">
        <v>0</v>
      </c>
      <c r="N9" s="616">
        <v>0</v>
      </c>
      <c r="O9" s="616">
        <v>0</v>
      </c>
      <c r="P9" s="616">
        <v>0</v>
      </c>
      <c r="Q9" s="616">
        <v>0</v>
      </c>
      <c r="R9" s="616">
        <v>0</v>
      </c>
      <c r="S9" s="617">
        <v>0</v>
      </c>
      <c r="T9" s="617">
        <v>0</v>
      </c>
      <c r="U9" s="617">
        <v>0</v>
      </c>
      <c r="V9" s="616">
        <v>0</v>
      </c>
    </row>
    <row r="10" spans="1:22">
      <c r="A10" s="480">
        <v>4</v>
      </c>
      <c r="B10" s="479" t="s">
        <v>503</v>
      </c>
      <c r="C10" s="616">
        <v>5360.53</v>
      </c>
      <c r="D10" s="616">
        <v>5360.53</v>
      </c>
      <c r="E10" s="616">
        <v>0</v>
      </c>
      <c r="F10" s="616">
        <v>0</v>
      </c>
      <c r="G10" s="616">
        <v>0</v>
      </c>
      <c r="H10" s="616">
        <v>5404.73</v>
      </c>
      <c r="I10" s="616">
        <v>5404.73</v>
      </c>
      <c r="J10" s="616">
        <v>0</v>
      </c>
      <c r="K10" s="616">
        <v>0</v>
      </c>
      <c r="L10" s="616">
        <v>0</v>
      </c>
      <c r="M10" s="616">
        <v>205.58</v>
      </c>
      <c r="N10" s="616">
        <v>205.58</v>
      </c>
      <c r="O10" s="616">
        <v>0</v>
      </c>
      <c r="P10" s="616">
        <v>0</v>
      </c>
      <c r="Q10" s="616">
        <v>0</v>
      </c>
      <c r="R10" s="616">
        <v>5</v>
      </c>
      <c r="S10" s="617">
        <v>0.21500000551987866</v>
      </c>
      <c r="T10" s="617">
        <v>0.29856667584452762</v>
      </c>
      <c r="U10" s="617">
        <v>0.33616827067472799</v>
      </c>
      <c r="V10" s="616">
        <v>14.482316114264799</v>
      </c>
    </row>
    <row r="11" spans="1:22">
      <c r="A11" s="480">
        <v>5</v>
      </c>
      <c r="B11" s="479" t="s">
        <v>502</v>
      </c>
      <c r="C11" s="616">
        <v>396066.84</v>
      </c>
      <c r="D11" s="616">
        <v>368436.87</v>
      </c>
      <c r="E11" s="616">
        <v>1431.71</v>
      </c>
      <c r="F11" s="616">
        <v>26198.26</v>
      </c>
      <c r="G11" s="616">
        <v>0</v>
      </c>
      <c r="H11" s="616">
        <v>430783.14</v>
      </c>
      <c r="I11" s="616">
        <v>398249.52</v>
      </c>
      <c r="J11" s="616">
        <v>1445.41</v>
      </c>
      <c r="K11" s="616">
        <v>31088.21</v>
      </c>
      <c r="L11" s="616">
        <v>0</v>
      </c>
      <c r="M11" s="616">
        <v>49242.5</v>
      </c>
      <c r="N11" s="616">
        <v>17131.71</v>
      </c>
      <c r="O11" s="616">
        <v>1022.58</v>
      </c>
      <c r="P11" s="616">
        <v>31088.21</v>
      </c>
      <c r="Q11" s="616">
        <v>0</v>
      </c>
      <c r="R11" s="616">
        <v>404</v>
      </c>
      <c r="S11" s="617">
        <v>0.16866275484804369</v>
      </c>
      <c r="T11" s="617">
        <v>0.16870680195989032</v>
      </c>
      <c r="U11" s="617">
        <v>0.15537044454415802</v>
      </c>
      <c r="V11" s="616">
        <v>8.7911734292120993</v>
      </c>
    </row>
    <row r="12" spans="1:22">
      <c r="A12" s="480">
        <v>6</v>
      </c>
      <c r="B12" s="479" t="s">
        <v>501</v>
      </c>
      <c r="C12" s="616">
        <v>869553.8600000001</v>
      </c>
      <c r="D12" s="616">
        <v>730863.54</v>
      </c>
      <c r="E12" s="616">
        <v>36031.67</v>
      </c>
      <c r="F12" s="616">
        <v>102658.65</v>
      </c>
      <c r="G12" s="616">
        <v>0</v>
      </c>
      <c r="H12" s="616">
        <v>869553.8600000001</v>
      </c>
      <c r="I12" s="616">
        <v>730863.54</v>
      </c>
      <c r="J12" s="616">
        <v>36031.67</v>
      </c>
      <c r="K12" s="616">
        <v>102658.65</v>
      </c>
      <c r="L12" s="616">
        <v>0</v>
      </c>
      <c r="M12" s="616">
        <v>164053.22</v>
      </c>
      <c r="N12" s="616">
        <v>36692.230000000003</v>
      </c>
      <c r="O12" s="616">
        <v>25194.89</v>
      </c>
      <c r="P12" s="616">
        <v>102166.1</v>
      </c>
      <c r="Q12" s="616">
        <v>0</v>
      </c>
      <c r="R12" s="616">
        <v>641</v>
      </c>
      <c r="S12" s="617">
        <v>0.23306986647057035</v>
      </c>
      <c r="T12" s="617">
        <v>0.26260049109325639</v>
      </c>
      <c r="U12" s="617">
        <v>0.215178731999419</v>
      </c>
      <c r="V12" s="616">
        <v>195.282467586309</v>
      </c>
    </row>
    <row r="13" spans="1:22">
      <c r="A13" s="480">
        <v>7</v>
      </c>
      <c r="B13" s="479" t="s">
        <v>500</v>
      </c>
      <c r="C13" s="616">
        <v>141980339.39999998</v>
      </c>
      <c r="D13" s="616">
        <v>120132861.73999998</v>
      </c>
      <c r="E13" s="616">
        <v>7072721.8800000008</v>
      </c>
      <c r="F13" s="616">
        <v>14491461.24</v>
      </c>
      <c r="G13" s="616">
        <v>283294.53999999998</v>
      </c>
      <c r="H13" s="616">
        <v>143196301.41999999</v>
      </c>
      <c r="I13" s="616">
        <v>120605756.35999998</v>
      </c>
      <c r="J13" s="616">
        <v>7144781.54</v>
      </c>
      <c r="K13" s="616">
        <v>15147684.740000002</v>
      </c>
      <c r="L13" s="616">
        <v>298078.78000000003</v>
      </c>
      <c r="M13" s="616">
        <v>2693811.3299999996</v>
      </c>
      <c r="N13" s="616">
        <v>639191.48</v>
      </c>
      <c r="O13" s="616">
        <v>467331.61</v>
      </c>
      <c r="P13" s="616">
        <v>1551357.1700000002</v>
      </c>
      <c r="Q13" s="616">
        <v>35931.07</v>
      </c>
      <c r="R13" s="616">
        <v>1004</v>
      </c>
      <c r="S13" s="617">
        <v>0.11812427527176933</v>
      </c>
      <c r="T13" s="617">
        <v>0.12572142741034098</v>
      </c>
      <c r="U13" s="617">
        <v>0.100481579446767</v>
      </c>
      <c r="V13" s="616">
        <v>137.70068170093401</v>
      </c>
    </row>
    <row r="14" spans="1:22">
      <c r="A14" s="474">
        <v>7.1</v>
      </c>
      <c r="B14" s="473" t="s">
        <v>509</v>
      </c>
      <c r="C14" s="616">
        <v>112395322.84000002</v>
      </c>
      <c r="D14" s="616">
        <v>94136850.24000001</v>
      </c>
      <c r="E14" s="616">
        <v>5724418.3399999999</v>
      </c>
      <c r="F14" s="616">
        <v>12250759.720000001</v>
      </c>
      <c r="G14" s="616">
        <v>283294.53999999998</v>
      </c>
      <c r="H14" s="616">
        <v>113292608.45</v>
      </c>
      <c r="I14" s="616">
        <v>94473510.409999996</v>
      </c>
      <c r="J14" s="616">
        <v>5774742.3900000006</v>
      </c>
      <c r="K14" s="616">
        <v>12761061.110000001</v>
      </c>
      <c r="L14" s="616">
        <v>283294.53999999998</v>
      </c>
      <c r="M14" s="616">
        <v>1917703.81</v>
      </c>
      <c r="N14" s="616">
        <v>510715.18</v>
      </c>
      <c r="O14" s="616">
        <v>361783.62</v>
      </c>
      <c r="P14" s="616">
        <v>1011460.53</v>
      </c>
      <c r="Q14" s="616">
        <v>33744.480000000003</v>
      </c>
      <c r="R14" s="616">
        <v>726</v>
      </c>
      <c r="S14" s="617">
        <v>0.11751825121858032</v>
      </c>
      <c r="T14" s="617">
        <v>0.12510605327729232</v>
      </c>
      <c r="U14" s="617">
        <v>0.10050892163975</v>
      </c>
      <c r="V14" s="616">
        <v>137.57588321047999</v>
      </c>
    </row>
    <row r="15" spans="1:22">
      <c r="A15" s="474">
        <v>7.2</v>
      </c>
      <c r="B15" s="473" t="s">
        <v>511</v>
      </c>
      <c r="C15" s="616">
        <v>11414044.76</v>
      </c>
      <c r="D15" s="616">
        <v>10488963.279999999</v>
      </c>
      <c r="E15" s="616">
        <v>121458.97</v>
      </c>
      <c r="F15" s="616">
        <v>803622.51</v>
      </c>
      <c r="G15" s="616">
        <v>0</v>
      </c>
      <c r="H15" s="616">
        <v>11465820.350000001</v>
      </c>
      <c r="I15" s="616">
        <v>10520646.49</v>
      </c>
      <c r="J15" s="616">
        <v>124654.23</v>
      </c>
      <c r="K15" s="616">
        <v>820519.63</v>
      </c>
      <c r="L15" s="616">
        <v>0</v>
      </c>
      <c r="M15" s="616">
        <v>166582.34</v>
      </c>
      <c r="N15" s="616">
        <v>45216.189999999995</v>
      </c>
      <c r="O15" s="616">
        <v>10810.64</v>
      </c>
      <c r="P15" s="616">
        <v>110555.51</v>
      </c>
      <c r="Q15" s="616">
        <v>0</v>
      </c>
      <c r="R15" s="616">
        <v>88</v>
      </c>
      <c r="S15" s="617">
        <v>0.12925056091374335</v>
      </c>
      <c r="T15" s="617">
        <v>0.13707778025825268</v>
      </c>
      <c r="U15" s="617">
        <v>0.10407638883308501</v>
      </c>
      <c r="V15" s="616">
        <v>145.17372967266999</v>
      </c>
    </row>
    <row r="16" spans="1:22">
      <c r="A16" s="474">
        <v>7.3</v>
      </c>
      <c r="B16" s="473" t="s">
        <v>508</v>
      </c>
      <c r="C16" s="616">
        <v>18170971.800000001</v>
      </c>
      <c r="D16" s="616">
        <v>15507048.219999999</v>
      </c>
      <c r="E16" s="616">
        <v>1226844.57</v>
      </c>
      <c r="F16" s="616">
        <v>1437079.0100000002</v>
      </c>
      <c r="G16" s="616">
        <v>0</v>
      </c>
      <c r="H16" s="616">
        <v>18437872.620000001</v>
      </c>
      <c r="I16" s="616">
        <v>15611599.460000001</v>
      </c>
      <c r="J16" s="616">
        <v>1245384.92</v>
      </c>
      <c r="K16" s="616">
        <v>1566104</v>
      </c>
      <c r="L16" s="616">
        <v>14784.24</v>
      </c>
      <c r="M16" s="616">
        <v>609525.17999999993</v>
      </c>
      <c r="N16" s="616">
        <v>83260.109999999986</v>
      </c>
      <c r="O16" s="616">
        <v>94737.35</v>
      </c>
      <c r="P16" s="616">
        <v>429341.13</v>
      </c>
      <c r="Q16" s="616">
        <v>2186.59</v>
      </c>
      <c r="R16" s="616">
        <v>190</v>
      </c>
      <c r="S16" s="617">
        <v>0.11256864374312332</v>
      </c>
      <c r="T16" s="617">
        <v>0.11966880372841533</v>
      </c>
      <c r="U16" s="617">
        <v>9.8054386760976608E-2</v>
      </c>
      <c r="V16" s="616">
        <v>133.778440325905</v>
      </c>
    </row>
    <row r="17" spans="1:22">
      <c r="A17" s="480">
        <v>8</v>
      </c>
      <c r="B17" s="479" t="s">
        <v>507</v>
      </c>
      <c r="C17" s="616">
        <v>0</v>
      </c>
      <c r="D17" s="616">
        <v>0</v>
      </c>
      <c r="E17" s="616">
        <v>0</v>
      </c>
      <c r="F17" s="616">
        <v>0</v>
      </c>
      <c r="G17" s="616">
        <v>0</v>
      </c>
      <c r="H17" s="616">
        <v>0</v>
      </c>
      <c r="I17" s="616">
        <v>0</v>
      </c>
      <c r="J17" s="616">
        <v>0</v>
      </c>
      <c r="K17" s="616">
        <v>0</v>
      </c>
      <c r="L17" s="616">
        <v>0</v>
      </c>
      <c r="M17" s="616">
        <v>0</v>
      </c>
      <c r="N17" s="616">
        <v>0</v>
      </c>
      <c r="O17" s="616">
        <v>0</v>
      </c>
      <c r="P17" s="616">
        <v>0</v>
      </c>
      <c r="Q17" s="616">
        <v>0</v>
      </c>
      <c r="R17" s="616">
        <v>0</v>
      </c>
      <c r="S17" s="617">
        <v>0</v>
      </c>
      <c r="T17" s="617">
        <v>0</v>
      </c>
      <c r="U17" s="617">
        <v>0</v>
      </c>
      <c r="V17" s="616">
        <v>0</v>
      </c>
    </row>
    <row r="18" spans="1:22">
      <c r="A18" s="478">
        <v>9</v>
      </c>
      <c r="B18" s="477" t="s">
        <v>499</v>
      </c>
      <c r="C18" s="618">
        <v>0</v>
      </c>
      <c r="D18" s="618">
        <v>0</v>
      </c>
      <c r="E18" s="618">
        <v>0</v>
      </c>
      <c r="F18" s="618">
        <v>0</v>
      </c>
      <c r="G18" s="618">
        <v>0</v>
      </c>
      <c r="H18" s="618">
        <v>0</v>
      </c>
      <c r="I18" s="618">
        <v>0</v>
      </c>
      <c r="J18" s="618">
        <v>0</v>
      </c>
      <c r="K18" s="618">
        <v>0</v>
      </c>
      <c r="L18" s="618">
        <v>0</v>
      </c>
      <c r="M18" s="618">
        <v>0</v>
      </c>
      <c r="N18" s="618">
        <v>0</v>
      </c>
      <c r="O18" s="618">
        <v>0</v>
      </c>
      <c r="P18" s="618">
        <v>0</v>
      </c>
      <c r="Q18" s="618">
        <v>0</v>
      </c>
      <c r="R18" s="618">
        <v>0</v>
      </c>
      <c r="S18" s="619">
        <v>0</v>
      </c>
      <c r="T18" s="619">
        <v>0</v>
      </c>
      <c r="U18" s="619">
        <v>0</v>
      </c>
      <c r="V18" s="618">
        <v>0</v>
      </c>
    </row>
    <row r="19" spans="1:22">
      <c r="A19" s="476">
        <v>10</v>
      </c>
      <c r="B19" s="475" t="s">
        <v>510</v>
      </c>
      <c r="C19" s="616">
        <v>235396882.52999997</v>
      </c>
      <c r="D19" s="616">
        <v>201258393.47999999</v>
      </c>
      <c r="E19" s="616">
        <v>10338595.77</v>
      </c>
      <c r="F19" s="616">
        <v>23418865.969999999</v>
      </c>
      <c r="G19" s="616">
        <v>381027.31</v>
      </c>
      <c r="H19" s="616">
        <v>237175906.61000001</v>
      </c>
      <c r="I19" s="616">
        <v>201913905.30000001</v>
      </c>
      <c r="J19" s="616">
        <v>10440332.219999999</v>
      </c>
      <c r="K19" s="616">
        <v>24421243.32</v>
      </c>
      <c r="L19" s="616">
        <v>400425.77</v>
      </c>
      <c r="M19" s="616">
        <v>7117363.709999999</v>
      </c>
      <c r="N19" s="616">
        <v>1441683.4899999998</v>
      </c>
      <c r="O19" s="616">
        <v>853789.66999999993</v>
      </c>
      <c r="P19" s="616">
        <v>4771706.1000000006</v>
      </c>
      <c r="Q19" s="616">
        <v>50184.45</v>
      </c>
      <c r="R19" s="616">
        <v>4715</v>
      </c>
      <c r="S19" s="617">
        <v>0.13236414137187133</v>
      </c>
      <c r="T19" s="617">
        <v>0.14276093462612133</v>
      </c>
      <c r="U19" s="617">
        <v>0.10788764355859</v>
      </c>
      <c r="V19" s="616">
        <v>117.065828434869</v>
      </c>
    </row>
    <row r="20" spans="1:22" ht="25.5">
      <c r="A20" s="474">
        <v>10.1</v>
      </c>
      <c r="B20" s="473" t="s">
        <v>514</v>
      </c>
      <c r="C20" s="616">
        <v>0</v>
      </c>
      <c r="D20" s="616">
        <v>0</v>
      </c>
      <c r="E20" s="616">
        <v>0</v>
      </c>
      <c r="F20" s="616">
        <v>0</v>
      </c>
      <c r="G20" s="616">
        <v>0</v>
      </c>
      <c r="H20" s="616">
        <v>0</v>
      </c>
      <c r="I20" s="616">
        <v>0</v>
      </c>
      <c r="J20" s="616">
        <v>0</v>
      </c>
      <c r="K20" s="616">
        <v>0</v>
      </c>
      <c r="L20" s="616">
        <v>0</v>
      </c>
      <c r="M20" s="616">
        <v>0</v>
      </c>
      <c r="N20" s="616">
        <v>0</v>
      </c>
      <c r="O20" s="616">
        <v>0</v>
      </c>
      <c r="P20" s="616">
        <v>0</v>
      </c>
      <c r="Q20" s="616">
        <v>0</v>
      </c>
      <c r="R20" s="616">
        <v>0</v>
      </c>
      <c r="S20" s="617">
        <v>0</v>
      </c>
      <c r="T20" s="617">
        <v>0</v>
      </c>
      <c r="U20" s="617">
        <v>0</v>
      </c>
      <c r="V20" s="616">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K45"/>
  <sheetViews>
    <sheetView zoomScale="80" zoomScaleNormal="80" workbookViewId="0"/>
  </sheetViews>
  <sheetFormatPr defaultRowHeight="15"/>
  <cols>
    <col min="2" max="2" width="66.5703125" customWidth="1"/>
    <col min="3" max="8" width="17.85546875" customWidth="1"/>
  </cols>
  <sheetData>
    <row r="1" spans="1:11" s="5" customFormat="1" ht="14.25">
      <c r="A1" s="2" t="s">
        <v>30</v>
      </c>
      <c r="B1" s="3" t="str">
        <f>'Info '!C2</f>
        <v>JSC " Halyk Bank Georgia"</v>
      </c>
      <c r="C1" s="3"/>
      <c r="D1" s="4"/>
      <c r="E1" s="4"/>
      <c r="F1" s="4"/>
      <c r="G1" s="4"/>
    </row>
    <row r="2" spans="1:11" s="5" customFormat="1" ht="14.25">
      <c r="A2" s="2" t="s">
        <v>31</v>
      </c>
      <c r="B2" s="715">
        <f>'1. key ratios '!B2</f>
        <v>45930</v>
      </c>
      <c r="C2" s="6"/>
      <c r="D2" s="7"/>
      <c r="E2" s="7"/>
      <c r="F2" s="7"/>
      <c r="G2" s="7"/>
      <c r="H2" s="8"/>
    </row>
    <row r="4" spans="1:11">
      <c r="A4" s="744" t="s">
        <v>6</v>
      </c>
      <c r="B4" s="746" t="s">
        <v>585</v>
      </c>
      <c r="C4" s="736" t="s">
        <v>522</v>
      </c>
      <c r="D4" s="736"/>
      <c r="E4" s="736"/>
      <c r="F4" s="736" t="s">
        <v>523</v>
      </c>
      <c r="G4" s="736"/>
      <c r="H4" s="737"/>
    </row>
    <row r="5" spans="1:11" ht="15.6" customHeight="1">
      <c r="A5" s="745"/>
      <c r="B5" s="747"/>
      <c r="C5" s="343" t="s">
        <v>32</v>
      </c>
      <c r="D5" s="343" t="s">
        <v>33</v>
      </c>
      <c r="E5" s="343" t="s">
        <v>34</v>
      </c>
      <c r="F5" s="343" t="s">
        <v>32</v>
      </c>
      <c r="G5" s="343" t="s">
        <v>33</v>
      </c>
      <c r="H5" s="343" t="s">
        <v>34</v>
      </c>
    </row>
    <row r="6" spans="1:11">
      <c r="A6" s="344">
        <v>1</v>
      </c>
      <c r="B6" s="345" t="s">
        <v>586</v>
      </c>
      <c r="C6" s="701">
        <f>SUM(C7:C12)</f>
        <v>30816313.070000019</v>
      </c>
      <c r="D6" s="701">
        <f>SUM(D7:D12)</f>
        <v>36331277.879999995</v>
      </c>
      <c r="E6" s="702">
        <f>C6+D6</f>
        <v>67147590.950000018</v>
      </c>
      <c r="F6" s="701">
        <f>SUM(F7:F12)</f>
        <v>22696708.793692987</v>
      </c>
      <c r="G6" s="701">
        <f>SUM(G7:G12)</f>
        <v>32371211.364512999</v>
      </c>
      <c r="H6" s="702">
        <f>F6+G6</f>
        <v>55067920.158205986</v>
      </c>
    </row>
    <row r="7" spans="1:11">
      <c r="A7" s="344">
        <v>1.1000000000000001</v>
      </c>
      <c r="B7" s="346" t="s">
        <v>529</v>
      </c>
      <c r="C7" s="701">
        <v>0</v>
      </c>
      <c r="D7" s="701">
        <v>0</v>
      </c>
      <c r="E7" s="702">
        <f t="shared" ref="E7:E45" si="0">C7+D7</f>
        <v>0</v>
      </c>
      <c r="F7" s="701">
        <v>0</v>
      </c>
      <c r="G7" s="701">
        <v>0</v>
      </c>
      <c r="H7" s="702">
        <f t="shared" ref="H7:H45" si="1">F7+G7</f>
        <v>0</v>
      </c>
      <c r="J7" s="521"/>
      <c r="K7" s="521"/>
    </row>
    <row r="8" spans="1:11">
      <c r="A8" s="344">
        <v>1.2</v>
      </c>
      <c r="B8" s="346" t="s">
        <v>531</v>
      </c>
      <c r="C8" s="701">
        <v>0</v>
      </c>
      <c r="D8" s="701">
        <v>0</v>
      </c>
      <c r="E8" s="702">
        <f t="shared" si="0"/>
        <v>0</v>
      </c>
      <c r="F8" s="701">
        <v>0</v>
      </c>
      <c r="G8" s="701">
        <v>0</v>
      </c>
      <c r="H8" s="702">
        <f t="shared" si="1"/>
        <v>0</v>
      </c>
      <c r="J8" s="521"/>
      <c r="K8" s="521"/>
    </row>
    <row r="9" spans="1:11" ht="21.6" customHeight="1">
      <c r="A9" s="344">
        <v>1.3</v>
      </c>
      <c r="B9" s="346" t="s">
        <v>587</v>
      </c>
      <c r="C9" s="701">
        <v>0</v>
      </c>
      <c r="D9" s="701">
        <v>0</v>
      </c>
      <c r="E9" s="702">
        <f t="shared" si="0"/>
        <v>0</v>
      </c>
      <c r="F9" s="701">
        <v>0</v>
      </c>
      <c r="G9" s="701">
        <v>0</v>
      </c>
      <c r="H9" s="702">
        <f t="shared" si="1"/>
        <v>0</v>
      </c>
      <c r="J9" s="521"/>
      <c r="K9" s="521"/>
    </row>
    <row r="10" spans="1:11">
      <c r="A10" s="344">
        <v>1.4</v>
      </c>
      <c r="B10" s="346" t="s">
        <v>533</v>
      </c>
      <c r="C10" s="701">
        <v>0</v>
      </c>
      <c r="D10" s="701">
        <v>0</v>
      </c>
      <c r="E10" s="702">
        <f t="shared" si="0"/>
        <v>0</v>
      </c>
      <c r="F10" s="701">
        <v>0</v>
      </c>
      <c r="G10" s="701">
        <v>0</v>
      </c>
      <c r="H10" s="702">
        <f t="shared" si="1"/>
        <v>0</v>
      </c>
      <c r="J10" s="521"/>
      <c r="K10" s="521"/>
    </row>
    <row r="11" spans="1:11">
      <c r="A11" s="344">
        <v>1.5</v>
      </c>
      <c r="B11" s="346" t="s">
        <v>537</v>
      </c>
      <c r="C11" s="701">
        <v>30816313.070000019</v>
      </c>
      <c r="D11" s="701">
        <v>36331277.879999995</v>
      </c>
      <c r="E11" s="702">
        <f t="shared" si="0"/>
        <v>67147590.950000018</v>
      </c>
      <c r="F11" s="701">
        <v>22696708.793692987</v>
      </c>
      <c r="G11" s="701">
        <v>32371211.364512999</v>
      </c>
      <c r="H11" s="702">
        <f t="shared" si="1"/>
        <v>55067920.158205986</v>
      </c>
      <c r="J11" s="521"/>
      <c r="K11" s="521"/>
    </row>
    <row r="12" spans="1:11">
      <c r="A12" s="344">
        <v>1.6</v>
      </c>
      <c r="B12" s="347" t="s">
        <v>419</v>
      </c>
      <c r="C12" s="701">
        <v>0</v>
      </c>
      <c r="D12" s="701">
        <v>0</v>
      </c>
      <c r="E12" s="702">
        <f t="shared" si="0"/>
        <v>0</v>
      </c>
      <c r="F12" s="701">
        <v>0</v>
      </c>
      <c r="G12" s="701">
        <v>0</v>
      </c>
      <c r="H12" s="702">
        <f t="shared" si="1"/>
        <v>0</v>
      </c>
      <c r="J12" s="521"/>
      <c r="K12" s="521"/>
    </row>
    <row r="13" spans="1:11">
      <c r="A13" s="344">
        <v>2</v>
      </c>
      <c r="B13" s="348" t="s">
        <v>588</v>
      </c>
      <c r="C13" s="701">
        <f>SUM(C14:C17)</f>
        <v>-8643502.6500000004</v>
      </c>
      <c r="D13" s="701">
        <f>SUM(D14:D17)</f>
        <v>-21303366.860000007</v>
      </c>
      <c r="E13" s="702">
        <f t="shared" si="0"/>
        <v>-29946869.510000005</v>
      </c>
      <c r="F13" s="701">
        <f>SUM(F14:F17)</f>
        <v>-6607212.2700000014</v>
      </c>
      <c r="G13" s="701">
        <f>SUM(G14:G17)</f>
        <v>-18428263.210000001</v>
      </c>
      <c r="H13" s="702">
        <f t="shared" si="1"/>
        <v>-25035475.480000004</v>
      </c>
      <c r="J13" s="521"/>
      <c r="K13" s="521"/>
    </row>
    <row r="14" spans="1:11">
      <c r="A14" s="344">
        <v>2.1</v>
      </c>
      <c r="B14" s="346" t="s">
        <v>589</v>
      </c>
      <c r="C14" s="701">
        <v>0</v>
      </c>
      <c r="D14" s="701">
        <v>0</v>
      </c>
      <c r="E14" s="702">
        <f t="shared" si="0"/>
        <v>0</v>
      </c>
      <c r="F14" s="701">
        <v>0</v>
      </c>
      <c r="G14" s="701">
        <v>0</v>
      </c>
      <c r="H14" s="702">
        <f t="shared" si="1"/>
        <v>0</v>
      </c>
      <c r="J14" s="521"/>
      <c r="K14" s="521"/>
    </row>
    <row r="15" spans="1:11" ht="24.6" customHeight="1">
      <c r="A15" s="344">
        <v>2.2000000000000002</v>
      </c>
      <c r="B15" s="346" t="s">
        <v>590</v>
      </c>
      <c r="C15" s="701">
        <v>0</v>
      </c>
      <c r="D15" s="701">
        <v>0</v>
      </c>
      <c r="E15" s="702">
        <f t="shared" si="0"/>
        <v>0</v>
      </c>
      <c r="F15" s="701">
        <v>0</v>
      </c>
      <c r="G15" s="701">
        <v>0</v>
      </c>
      <c r="H15" s="702">
        <f t="shared" si="1"/>
        <v>0</v>
      </c>
      <c r="J15" s="521"/>
      <c r="K15" s="521"/>
    </row>
    <row r="16" spans="1:11" ht="20.45" customHeight="1">
      <c r="A16" s="344">
        <v>2.2999999999999998</v>
      </c>
      <c r="B16" s="346" t="s">
        <v>591</v>
      </c>
      <c r="C16" s="701">
        <v>-8643502.6500000004</v>
      </c>
      <c r="D16" s="701">
        <v>-21303366.860000007</v>
      </c>
      <c r="E16" s="702">
        <f t="shared" si="0"/>
        <v>-29946869.510000005</v>
      </c>
      <c r="F16" s="701">
        <v>-6607212.2700000014</v>
      </c>
      <c r="G16" s="701">
        <v>-18428263.210000001</v>
      </c>
      <c r="H16" s="702">
        <f t="shared" si="1"/>
        <v>-25035475.480000004</v>
      </c>
      <c r="J16" s="521"/>
      <c r="K16" s="521"/>
    </row>
    <row r="17" spans="1:11">
      <c r="A17" s="344">
        <v>2.4</v>
      </c>
      <c r="B17" s="346" t="s">
        <v>592</v>
      </c>
      <c r="C17" s="701">
        <v>0</v>
      </c>
      <c r="D17" s="701">
        <v>0</v>
      </c>
      <c r="E17" s="702">
        <f t="shared" si="0"/>
        <v>0</v>
      </c>
      <c r="F17" s="701">
        <v>0</v>
      </c>
      <c r="G17" s="701">
        <v>0</v>
      </c>
      <c r="H17" s="702">
        <f t="shared" si="1"/>
        <v>0</v>
      </c>
      <c r="J17" s="521"/>
      <c r="K17" s="521"/>
    </row>
    <row r="18" spans="1:11">
      <c r="A18" s="344">
        <v>3</v>
      </c>
      <c r="B18" s="348" t="s">
        <v>593</v>
      </c>
      <c r="C18" s="701">
        <v>0</v>
      </c>
      <c r="D18" s="701">
        <v>0</v>
      </c>
      <c r="E18" s="702">
        <f t="shared" si="0"/>
        <v>0</v>
      </c>
      <c r="F18" s="701">
        <v>0</v>
      </c>
      <c r="G18" s="701">
        <v>0</v>
      </c>
      <c r="H18" s="702">
        <f t="shared" si="1"/>
        <v>0</v>
      </c>
      <c r="J18" s="521"/>
      <c r="K18" s="521"/>
    </row>
    <row r="19" spans="1:11">
      <c r="A19" s="344">
        <v>4</v>
      </c>
      <c r="B19" s="348" t="s">
        <v>594</v>
      </c>
      <c r="C19" s="701">
        <v>1429982.6900000004</v>
      </c>
      <c r="D19" s="701">
        <v>975039.64999999944</v>
      </c>
      <c r="E19" s="702">
        <f t="shared" si="0"/>
        <v>2405022.34</v>
      </c>
      <c r="F19" s="701">
        <v>1474375.53</v>
      </c>
      <c r="G19" s="701">
        <v>1443623.8599999996</v>
      </c>
      <c r="H19" s="702">
        <f t="shared" si="1"/>
        <v>2917999.3899999997</v>
      </c>
      <c r="J19" s="521"/>
      <c r="K19" s="521"/>
    </row>
    <row r="20" spans="1:11">
      <c r="A20" s="344">
        <v>5</v>
      </c>
      <c r="B20" s="348" t="s">
        <v>595</v>
      </c>
      <c r="C20" s="701">
        <v>-636894.26000000047</v>
      </c>
      <c r="D20" s="701">
        <v>-1666841.5699999991</v>
      </c>
      <c r="E20" s="702">
        <f t="shared" si="0"/>
        <v>-2303735.8299999996</v>
      </c>
      <c r="F20" s="701">
        <v>-497110.56999999995</v>
      </c>
      <c r="G20" s="701">
        <v>-1564652.9099999997</v>
      </c>
      <c r="H20" s="702">
        <f t="shared" si="1"/>
        <v>-2061763.4799999995</v>
      </c>
      <c r="J20" s="521"/>
      <c r="K20" s="521"/>
    </row>
    <row r="21" spans="1:11" ht="24" customHeight="1">
      <c r="A21" s="344">
        <v>6</v>
      </c>
      <c r="B21" s="348" t="s">
        <v>596</v>
      </c>
      <c r="C21" s="701">
        <v>25094.100000000002</v>
      </c>
      <c r="D21" s="701">
        <v>15320.249999999996</v>
      </c>
      <c r="E21" s="702">
        <f t="shared" si="0"/>
        <v>40414.35</v>
      </c>
      <c r="F21" s="701">
        <v>1065.04</v>
      </c>
      <c r="G21" s="701">
        <v>37739.379999999997</v>
      </c>
      <c r="H21" s="702">
        <f t="shared" si="1"/>
        <v>38804.42</v>
      </c>
      <c r="J21" s="521"/>
      <c r="K21" s="521"/>
    </row>
    <row r="22" spans="1:11" ht="18.600000000000001" customHeight="1">
      <c r="A22" s="344">
        <v>7</v>
      </c>
      <c r="B22" s="348" t="s">
        <v>597</v>
      </c>
      <c r="C22" s="701">
        <v>290826.23</v>
      </c>
      <c r="D22" s="701">
        <v>0</v>
      </c>
      <c r="E22" s="702">
        <f t="shared" si="0"/>
        <v>290826.23</v>
      </c>
      <c r="F22" s="701">
        <v>-968143.55000000028</v>
      </c>
      <c r="G22" s="701">
        <v>0</v>
      </c>
      <c r="H22" s="702">
        <f t="shared" si="1"/>
        <v>-968143.55000000028</v>
      </c>
      <c r="J22" s="521"/>
      <c r="K22" s="521"/>
    </row>
    <row r="23" spans="1:11" ht="25.5" customHeight="1">
      <c r="A23" s="344">
        <v>8</v>
      </c>
      <c r="B23" s="349" t="s">
        <v>598</v>
      </c>
      <c r="C23" s="701">
        <v>0</v>
      </c>
      <c r="D23" s="701">
        <v>0</v>
      </c>
      <c r="E23" s="702">
        <f t="shared" si="0"/>
        <v>0</v>
      </c>
      <c r="F23" s="701">
        <v>0</v>
      </c>
      <c r="G23" s="701">
        <v>0</v>
      </c>
      <c r="H23" s="702">
        <f t="shared" si="1"/>
        <v>0</v>
      </c>
      <c r="J23" s="521"/>
      <c r="K23" s="521"/>
    </row>
    <row r="24" spans="1:11" ht="34.5" customHeight="1">
      <c r="A24" s="344">
        <v>9</v>
      </c>
      <c r="B24" s="349" t="s">
        <v>599</v>
      </c>
      <c r="C24" s="701">
        <v>0</v>
      </c>
      <c r="D24" s="701">
        <v>0</v>
      </c>
      <c r="E24" s="702">
        <f t="shared" si="0"/>
        <v>0</v>
      </c>
      <c r="F24" s="701">
        <v>0</v>
      </c>
      <c r="G24" s="701">
        <v>0</v>
      </c>
      <c r="H24" s="702">
        <f t="shared" si="1"/>
        <v>0</v>
      </c>
      <c r="J24" s="521"/>
      <c r="K24" s="521"/>
    </row>
    <row r="25" spans="1:11">
      <c r="A25" s="344">
        <v>10</v>
      </c>
      <c r="B25" s="348" t="s">
        <v>600</v>
      </c>
      <c r="C25" s="701">
        <v>1683890.0999999996</v>
      </c>
      <c r="D25" s="701">
        <v>0</v>
      </c>
      <c r="E25" s="702">
        <f t="shared" si="0"/>
        <v>1683890.0999999996</v>
      </c>
      <c r="F25" s="701">
        <v>5208572.93</v>
      </c>
      <c r="G25" s="701">
        <v>0</v>
      </c>
      <c r="H25" s="702">
        <f t="shared" si="1"/>
        <v>5208572.93</v>
      </c>
      <c r="J25" s="521"/>
      <c r="K25" s="521"/>
    </row>
    <row r="26" spans="1:11">
      <c r="A26" s="344">
        <v>11</v>
      </c>
      <c r="B26" s="350" t="s">
        <v>601</v>
      </c>
      <c r="C26" s="701">
        <v>21988.06</v>
      </c>
      <c r="D26" s="701">
        <v>0</v>
      </c>
      <c r="E26" s="702">
        <f t="shared" si="0"/>
        <v>21988.06</v>
      </c>
      <c r="F26" s="701">
        <v>335433.21999999997</v>
      </c>
      <c r="G26" s="701">
        <v>0</v>
      </c>
      <c r="H26" s="702">
        <f t="shared" si="1"/>
        <v>335433.21999999997</v>
      </c>
      <c r="J26" s="521"/>
      <c r="K26" s="521"/>
    </row>
    <row r="27" spans="1:11">
      <c r="A27" s="344">
        <v>12</v>
      </c>
      <c r="B27" s="348" t="s">
        <v>602</v>
      </c>
      <c r="C27" s="701">
        <v>76737.66</v>
      </c>
      <c r="D27" s="701">
        <v>0</v>
      </c>
      <c r="E27" s="702">
        <f t="shared" si="0"/>
        <v>76737.66</v>
      </c>
      <c r="F27" s="701">
        <v>59836.01</v>
      </c>
      <c r="G27" s="701">
        <v>500.71</v>
      </c>
      <c r="H27" s="702">
        <f t="shared" si="1"/>
        <v>60336.72</v>
      </c>
      <c r="J27" s="521"/>
      <c r="K27" s="521"/>
    </row>
    <row r="28" spans="1:11">
      <c r="A28" s="344">
        <v>13</v>
      </c>
      <c r="B28" s="351" t="s">
        <v>603</v>
      </c>
      <c r="C28" s="701">
        <v>-3447898.5799999991</v>
      </c>
      <c r="D28" s="701">
        <v>-345231.30000000005</v>
      </c>
      <c r="E28" s="702">
        <f t="shared" si="0"/>
        <v>-3793129.879999999</v>
      </c>
      <c r="F28" s="701">
        <v>-2884271.0000000005</v>
      </c>
      <c r="G28" s="701">
        <v>-489143.56999999995</v>
      </c>
      <c r="H28" s="702">
        <f t="shared" si="1"/>
        <v>-3373414.5700000003</v>
      </c>
      <c r="J28" s="521"/>
      <c r="K28" s="521"/>
    </row>
    <row r="29" spans="1:11">
      <c r="A29" s="344">
        <v>14</v>
      </c>
      <c r="B29" s="352" t="s">
        <v>604</v>
      </c>
      <c r="C29" s="701">
        <f>SUM(C30:C31)</f>
        <v>-13825151.540000001</v>
      </c>
      <c r="D29" s="701">
        <f>SUM(D30:D31)</f>
        <v>0</v>
      </c>
      <c r="E29" s="702">
        <f t="shared" si="0"/>
        <v>-13825151.540000001</v>
      </c>
      <c r="F29" s="701">
        <f>SUM(F30:F31)</f>
        <v>-13080352.959999999</v>
      </c>
      <c r="G29" s="701">
        <f>SUM(G30:G31)</f>
        <v>0</v>
      </c>
      <c r="H29" s="702">
        <f t="shared" si="1"/>
        <v>-13080352.959999999</v>
      </c>
      <c r="J29" s="521"/>
      <c r="K29" s="521"/>
    </row>
    <row r="30" spans="1:11">
      <c r="A30" s="344">
        <v>14.1</v>
      </c>
      <c r="B30" s="327" t="s">
        <v>605</v>
      </c>
      <c r="C30" s="701">
        <v>-12282907.530000001</v>
      </c>
      <c r="D30" s="701">
        <v>0</v>
      </c>
      <c r="E30" s="702">
        <f t="shared" si="0"/>
        <v>-12282907.530000001</v>
      </c>
      <c r="F30" s="701">
        <v>-11683948.1</v>
      </c>
      <c r="G30" s="701">
        <v>0</v>
      </c>
      <c r="H30" s="702">
        <f t="shared" si="1"/>
        <v>-11683948.1</v>
      </c>
      <c r="J30" s="521"/>
      <c r="K30" s="521"/>
    </row>
    <row r="31" spans="1:11">
      <c r="A31" s="344">
        <v>14.2</v>
      </c>
      <c r="B31" s="327" t="s">
        <v>606</v>
      </c>
      <c r="C31" s="701">
        <v>-1542244.01</v>
      </c>
      <c r="D31" s="701">
        <v>0</v>
      </c>
      <c r="E31" s="702">
        <f t="shared" si="0"/>
        <v>-1542244.01</v>
      </c>
      <c r="F31" s="701">
        <v>-1396404.8599999999</v>
      </c>
      <c r="G31" s="701">
        <v>0</v>
      </c>
      <c r="H31" s="702">
        <f t="shared" si="1"/>
        <v>-1396404.8599999999</v>
      </c>
      <c r="J31" s="521"/>
      <c r="K31" s="521"/>
    </row>
    <row r="32" spans="1:11">
      <c r="A32" s="344">
        <v>15</v>
      </c>
      <c r="B32" s="348" t="s">
        <v>607</v>
      </c>
      <c r="C32" s="701">
        <v>-2337809.6</v>
      </c>
      <c r="D32" s="701">
        <v>0</v>
      </c>
      <c r="E32" s="702">
        <f t="shared" si="0"/>
        <v>-2337809.6</v>
      </c>
      <c r="F32" s="701">
        <v>-2158840.6700000004</v>
      </c>
      <c r="G32" s="701">
        <v>0</v>
      </c>
      <c r="H32" s="702">
        <f t="shared" si="1"/>
        <v>-2158840.6700000004</v>
      </c>
      <c r="J32" s="521"/>
      <c r="K32" s="521"/>
    </row>
    <row r="33" spans="1:11" ht="22.5" customHeight="1">
      <c r="A33" s="344">
        <v>16</v>
      </c>
      <c r="B33" s="325" t="s">
        <v>608</v>
      </c>
      <c r="C33" s="701">
        <v>0</v>
      </c>
      <c r="D33" s="701">
        <v>0</v>
      </c>
      <c r="E33" s="702">
        <f t="shared" si="0"/>
        <v>0</v>
      </c>
      <c r="F33" s="701">
        <v>0</v>
      </c>
      <c r="G33" s="701">
        <v>0</v>
      </c>
      <c r="H33" s="702">
        <f t="shared" si="1"/>
        <v>0</v>
      </c>
      <c r="J33" s="521"/>
      <c r="K33" s="521"/>
    </row>
    <row r="34" spans="1:11">
      <c r="A34" s="344">
        <v>17</v>
      </c>
      <c r="B34" s="348" t="s">
        <v>609</v>
      </c>
      <c r="C34" s="701">
        <f>SUM(C35:C36)</f>
        <v>-743512.65000000014</v>
      </c>
      <c r="D34" s="701">
        <f>SUM(D35:D36)</f>
        <v>58247.700000000004</v>
      </c>
      <c r="E34" s="702">
        <f t="shared" si="0"/>
        <v>-685264.95000000019</v>
      </c>
      <c r="F34" s="701">
        <f>SUM(F35:F36)</f>
        <v>-1222441.1200000001</v>
      </c>
      <c r="G34" s="701">
        <f>SUM(G35:G36)</f>
        <v>623132.36</v>
      </c>
      <c r="H34" s="702">
        <f t="shared" si="1"/>
        <v>-599308.76000000013</v>
      </c>
      <c r="J34" s="521"/>
      <c r="K34" s="521"/>
    </row>
    <row r="35" spans="1:11">
      <c r="A35" s="344">
        <v>17.100000000000001</v>
      </c>
      <c r="B35" s="327" t="s">
        <v>610</v>
      </c>
      <c r="C35" s="701">
        <v>2526.8799999999992</v>
      </c>
      <c r="D35" s="701">
        <v>55865.810000000005</v>
      </c>
      <c r="E35" s="702">
        <f t="shared" si="0"/>
        <v>58392.69</v>
      </c>
      <c r="F35" s="701">
        <v>-213857.06000000003</v>
      </c>
      <c r="G35" s="701">
        <v>222673.46999999997</v>
      </c>
      <c r="H35" s="702">
        <f t="shared" si="1"/>
        <v>8816.4099999999453</v>
      </c>
      <c r="J35" s="521"/>
      <c r="K35" s="521"/>
    </row>
    <row r="36" spans="1:11">
      <c r="A36" s="344">
        <v>17.2</v>
      </c>
      <c r="B36" s="327" t="s">
        <v>611</v>
      </c>
      <c r="C36" s="701">
        <v>-746039.53000000014</v>
      </c>
      <c r="D36" s="701">
        <v>2381.8899999999985</v>
      </c>
      <c r="E36" s="702">
        <f t="shared" si="0"/>
        <v>-743657.64000000013</v>
      </c>
      <c r="F36" s="701">
        <v>-1008584.0600000002</v>
      </c>
      <c r="G36" s="701">
        <v>400458.89</v>
      </c>
      <c r="H36" s="702">
        <f t="shared" si="1"/>
        <v>-608125.17000000016</v>
      </c>
      <c r="J36" s="521"/>
      <c r="K36" s="521"/>
    </row>
    <row r="37" spans="1:11" ht="41.45" customHeight="1">
      <c r="A37" s="344">
        <v>18</v>
      </c>
      <c r="B37" s="353" t="s">
        <v>612</v>
      </c>
      <c r="C37" s="701">
        <f>SUM(C38:C39)</f>
        <v>-1729221.8899999992</v>
      </c>
      <c r="D37" s="701">
        <f>SUM(D38:D39)</f>
        <v>245424.72000000114</v>
      </c>
      <c r="E37" s="702">
        <f t="shared" si="0"/>
        <v>-1483797.1699999981</v>
      </c>
      <c r="F37" s="701">
        <f>SUM(F38:F39)</f>
        <v>743516.1486000017</v>
      </c>
      <c r="G37" s="701">
        <f>SUM(G38:G39)</f>
        <v>859245.84770494362</v>
      </c>
      <c r="H37" s="702">
        <f t="shared" si="1"/>
        <v>1602761.9963049453</v>
      </c>
      <c r="J37" s="521"/>
      <c r="K37" s="521"/>
    </row>
    <row r="38" spans="1:11">
      <c r="A38" s="344">
        <v>18.100000000000001</v>
      </c>
      <c r="B38" s="354" t="s">
        <v>613</v>
      </c>
      <c r="C38" s="701">
        <v>0</v>
      </c>
      <c r="D38" s="701">
        <v>0</v>
      </c>
      <c r="E38" s="702">
        <f t="shared" si="0"/>
        <v>0</v>
      </c>
      <c r="F38" s="701">
        <v>0</v>
      </c>
      <c r="G38" s="701">
        <v>0</v>
      </c>
      <c r="H38" s="702">
        <f t="shared" si="1"/>
        <v>0</v>
      </c>
      <c r="J38" s="521"/>
      <c r="K38" s="521"/>
    </row>
    <row r="39" spans="1:11">
      <c r="A39" s="344">
        <v>18.2</v>
      </c>
      <c r="B39" s="354" t="s">
        <v>614</v>
      </c>
      <c r="C39" s="701">
        <v>-1729221.8899999992</v>
      </c>
      <c r="D39" s="701">
        <v>245424.72000000114</v>
      </c>
      <c r="E39" s="702">
        <f t="shared" si="0"/>
        <v>-1483797.1699999981</v>
      </c>
      <c r="F39" s="701">
        <v>743516.1486000017</v>
      </c>
      <c r="G39" s="701">
        <v>859245.84770494362</v>
      </c>
      <c r="H39" s="702">
        <f t="shared" si="1"/>
        <v>1602761.9963049453</v>
      </c>
      <c r="J39" s="521"/>
      <c r="K39" s="521"/>
    </row>
    <row r="40" spans="1:11" ht="24.6" customHeight="1">
      <c r="A40" s="344">
        <v>19</v>
      </c>
      <c r="B40" s="353" t="s">
        <v>615</v>
      </c>
      <c r="C40" s="701">
        <v>0</v>
      </c>
      <c r="D40" s="701">
        <v>0</v>
      </c>
      <c r="E40" s="702">
        <f t="shared" si="0"/>
        <v>0</v>
      </c>
      <c r="F40" s="701">
        <v>0</v>
      </c>
      <c r="G40" s="701">
        <v>0</v>
      </c>
      <c r="H40" s="702">
        <f t="shared" si="1"/>
        <v>0</v>
      </c>
      <c r="J40" s="521"/>
      <c r="K40" s="521"/>
    </row>
    <row r="41" spans="1:11" ht="17.45" customHeight="1">
      <c r="A41" s="344">
        <v>20</v>
      </c>
      <c r="B41" s="353" t="s">
        <v>616</v>
      </c>
      <c r="C41" s="701">
        <v>0</v>
      </c>
      <c r="D41" s="701">
        <v>0</v>
      </c>
      <c r="E41" s="702">
        <f t="shared" si="0"/>
        <v>0</v>
      </c>
      <c r="F41" s="701">
        <v>0</v>
      </c>
      <c r="G41" s="701">
        <v>0</v>
      </c>
      <c r="H41" s="702">
        <f t="shared" si="1"/>
        <v>0</v>
      </c>
      <c r="J41" s="521"/>
      <c r="K41" s="521"/>
    </row>
    <row r="42" spans="1:11" ht="26.45" customHeight="1">
      <c r="A42" s="344">
        <v>21</v>
      </c>
      <c r="B42" s="353" t="s">
        <v>617</v>
      </c>
      <c r="C42" s="701">
        <v>0</v>
      </c>
      <c r="D42" s="701">
        <v>0</v>
      </c>
      <c r="E42" s="702">
        <f t="shared" si="0"/>
        <v>0</v>
      </c>
      <c r="F42" s="701">
        <v>0</v>
      </c>
      <c r="G42" s="701">
        <v>0</v>
      </c>
      <c r="H42" s="702">
        <f t="shared" si="1"/>
        <v>0</v>
      </c>
      <c r="J42" s="521"/>
      <c r="K42" s="521"/>
    </row>
    <row r="43" spans="1:11">
      <c r="A43" s="344">
        <v>22</v>
      </c>
      <c r="B43" s="355" t="s">
        <v>618</v>
      </c>
      <c r="C43" s="701">
        <f>SUM(C6,C13,C18,C19,C20,C21,C22,C23,C24,C25,C26,C27,C28,C29,C32,C33,C34,C37,C40,C41,C42)</f>
        <v>2980840.7400000165</v>
      </c>
      <c r="D43" s="701">
        <f>SUM(D6,D13,D18,D19,D20,D21,D22,D23,D24,D25,D26,D27,D28,D29,D32,D33,D34,D37,D40,D41,D42)</f>
        <v>14309870.469999988</v>
      </c>
      <c r="E43" s="702">
        <f t="shared" si="0"/>
        <v>17290711.210000005</v>
      </c>
      <c r="F43" s="701">
        <f>SUM(F6,F13,F18,F19,F20,F21,F22,F23,F24,F25,F26,F27,F28,F29,F32,F33,F34,F37,F40,F41,F42)</f>
        <v>3101135.5322929858</v>
      </c>
      <c r="G43" s="701">
        <f>SUM(G6,G13,G18,G19,G20,G21,G22,G23,G24,G25,G26,G27,G28,G29,G32,G33,G34,G37,G40,G41,G42)</f>
        <v>14853393.832217941</v>
      </c>
      <c r="H43" s="702">
        <f t="shared" si="1"/>
        <v>17954529.364510927</v>
      </c>
      <c r="J43" s="521"/>
      <c r="K43" s="521"/>
    </row>
    <row r="44" spans="1:11">
      <c r="A44" s="344">
        <v>23</v>
      </c>
      <c r="B44" s="355" t="s">
        <v>619</v>
      </c>
      <c r="C44" s="701">
        <v>-3276565.24</v>
      </c>
      <c r="D44" s="701">
        <v>0</v>
      </c>
      <c r="E44" s="702">
        <f t="shared" si="0"/>
        <v>-3276565.24</v>
      </c>
      <c r="F44" s="701">
        <v>-3266955.94</v>
      </c>
      <c r="G44" s="701">
        <v>0</v>
      </c>
      <c r="H44" s="702">
        <f t="shared" si="1"/>
        <v>-3266955.94</v>
      </c>
      <c r="J44" s="521"/>
      <c r="K44" s="521"/>
    </row>
    <row r="45" spans="1:11">
      <c r="A45" s="344">
        <v>24</v>
      </c>
      <c r="B45" s="356" t="s">
        <v>620</v>
      </c>
      <c r="C45" s="701">
        <f>C43+C44</f>
        <v>-295724.4999999837</v>
      </c>
      <c r="D45" s="701">
        <f>D43+D44</f>
        <v>14309870.469999988</v>
      </c>
      <c r="E45" s="702">
        <f t="shared" si="0"/>
        <v>14014145.970000004</v>
      </c>
      <c r="F45" s="701">
        <f>F43+F44</f>
        <v>-165820.40770701412</v>
      </c>
      <c r="G45" s="701">
        <f>G43+G44</f>
        <v>14853393.832217941</v>
      </c>
      <c r="H45" s="702">
        <f t="shared" si="1"/>
        <v>14687573.424510926</v>
      </c>
      <c r="J45" s="521"/>
      <c r="K45" s="521"/>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1" zoomScale="80" zoomScaleNormal="80" workbookViewId="0">
      <selection activeCell="B1" sqref="B1"/>
    </sheetView>
  </sheetViews>
  <sheetFormatPr defaultColWidth="8.85546875" defaultRowHeight="15"/>
  <cols>
    <col min="1" max="1" width="8.85546875" style="557"/>
    <col min="2" max="2" width="87.5703125" style="523" bestFit="1" customWidth="1"/>
    <col min="3" max="8" width="15.42578125" style="523" customWidth="1"/>
    <col min="9" max="16384" width="8.85546875" style="523"/>
  </cols>
  <sheetData>
    <row r="1" spans="1:8">
      <c r="A1" s="212" t="s">
        <v>30</v>
      </c>
      <c r="B1" s="522" t="str">
        <f>'Info '!C2</f>
        <v>JSC " Halyk Bank Georgia"</v>
      </c>
      <c r="C1" s="522"/>
    </row>
    <row r="2" spans="1:8">
      <c r="A2" s="212" t="s">
        <v>31</v>
      </c>
      <c r="B2" s="716">
        <f>'1. key ratios '!B2</f>
        <v>45930</v>
      </c>
      <c r="C2" s="524"/>
      <c r="D2" s="525"/>
      <c r="E2" s="525"/>
      <c r="F2" s="525"/>
      <c r="G2" s="525"/>
      <c r="H2" s="525"/>
    </row>
    <row r="3" spans="1:8" ht="15.75" thickBot="1">
      <c r="A3" s="523"/>
    </row>
    <row r="4" spans="1:8">
      <c r="A4" s="748" t="s">
        <v>6</v>
      </c>
      <c r="B4" s="749" t="s">
        <v>94</v>
      </c>
      <c r="C4" s="750" t="s">
        <v>522</v>
      </c>
      <c r="D4" s="750"/>
      <c r="E4" s="750"/>
      <c r="F4" s="750" t="s">
        <v>523</v>
      </c>
      <c r="G4" s="750"/>
      <c r="H4" s="751"/>
    </row>
    <row r="5" spans="1:8">
      <c r="A5" s="748"/>
      <c r="B5" s="749"/>
      <c r="C5" s="343" t="s">
        <v>32</v>
      </c>
      <c r="D5" s="343" t="s">
        <v>33</v>
      </c>
      <c r="E5" s="343" t="s">
        <v>34</v>
      </c>
      <c r="F5" s="343" t="s">
        <v>32</v>
      </c>
      <c r="G5" s="343" t="s">
        <v>33</v>
      </c>
      <c r="H5" s="343" t="s">
        <v>34</v>
      </c>
    </row>
    <row r="6" spans="1:8">
      <c r="A6" s="380">
        <v>1</v>
      </c>
      <c r="B6" s="358" t="s">
        <v>621</v>
      </c>
      <c r="C6" s="559">
        <v>0</v>
      </c>
      <c r="D6" s="559">
        <v>0</v>
      </c>
      <c r="E6" s="560">
        <f t="shared" ref="E6:E43" si="0">C6+D6</f>
        <v>0</v>
      </c>
      <c r="F6" s="559">
        <v>0</v>
      </c>
      <c r="G6" s="559">
        <v>0</v>
      </c>
      <c r="H6" s="561">
        <f t="shared" ref="H6:H43" si="1">F6+G6</f>
        <v>0</v>
      </c>
    </row>
    <row r="7" spans="1:8">
      <c r="A7" s="380">
        <v>2</v>
      </c>
      <c r="B7" s="358" t="s">
        <v>183</v>
      </c>
      <c r="C7" s="559">
        <v>0</v>
      </c>
      <c r="D7" s="559">
        <v>0</v>
      </c>
      <c r="E7" s="560">
        <f t="shared" si="0"/>
        <v>0</v>
      </c>
      <c r="F7" s="559">
        <v>0</v>
      </c>
      <c r="G7" s="559">
        <v>0</v>
      </c>
      <c r="H7" s="561">
        <f t="shared" si="1"/>
        <v>0</v>
      </c>
    </row>
    <row r="8" spans="1:8">
      <c r="A8" s="380">
        <v>3</v>
      </c>
      <c r="B8" s="358" t="s">
        <v>193</v>
      </c>
      <c r="C8" s="559">
        <f>C9+C10</f>
        <v>3794179.53</v>
      </c>
      <c r="D8" s="559">
        <f>D9+D10</f>
        <v>583814679.63999999</v>
      </c>
      <c r="E8" s="560">
        <f t="shared" si="0"/>
        <v>587608859.16999996</v>
      </c>
      <c r="F8" s="559">
        <f>F9+F10</f>
        <v>760730.77</v>
      </c>
      <c r="G8" s="559">
        <f>G9+G10</f>
        <v>435106354.62</v>
      </c>
      <c r="H8" s="561">
        <f t="shared" si="1"/>
        <v>435867085.38999999</v>
      </c>
    </row>
    <row r="9" spans="1:8">
      <c r="A9" s="380">
        <v>3.1</v>
      </c>
      <c r="B9" s="357" t="s">
        <v>184</v>
      </c>
      <c r="C9" s="559">
        <v>3794179.53</v>
      </c>
      <c r="D9" s="559">
        <v>583814679.63999999</v>
      </c>
      <c r="E9" s="560">
        <f t="shared" si="0"/>
        <v>587608859.16999996</v>
      </c>
      <c r="F9" s="559">
        <v>760730.77</v>
      </c>
      <c r="G9" s="559">
        <v>435106354.62</v>
      </c>
      <c r="H9" s="561">
        <f t="shared" si="1"/>
        <v>435867085.38999999</v>
      </c>
    </row>
    <row r="10" spans="1:8">
      <c r="A10" s="380">
        <v>3.2</v>
      </c>
      <c r="B10" s="357" t="s">
        <v>180</v>
      </c>
      <c r="C10" s="559">
        <v>0</v>
      </c>
      <c r="D10" s="559">
        <v>0</v>
      </c>
      <c r="E10" s="560">
        <f t="shared" si="0"/>
        <v>0</v>
      </c>
      <c r="F10" s="559">
        <v>0</v>
      </c>
      <c r="G10" s="559">
        <v>0</v>
      </c>
      <c r="H10" s="561">
        <f t="shared" si="1"/>
        <v>0</v>
      </c>
    </row>
    <row r="11" spans="1:8">
      <c r="A11" s="380">
        <v>4</v>
      </c>
      <c r="B11" s="358" t="s">
        <v>182</v>
      </c>
      <c r="C11" s="559">
        <f>C12+C13</f>
        <v>0</v>
      </c>
      <c r="D11" s="559">
        <f>D12+D13</f>
        <v>0</v>
      </c>
      <c r="E11" s="560">
        <f t="shared" si="0"/>
        <v>0</v>
      </c>
      <c r="F11" s="559">
        <f>F12+F13</f>
        <v>0</v>
      </c>
      <c r="G11" s="559">
        <f>G12+G13</f>
        <v>0</v>
      </c>
      <c r="H11" s="561">
        <f t="shared" si="1"/>
        <v>0</v>
      </c>
    </row>
    <row r="12" spans="1:8">
      <c r="A12" s="380">
        <v>4.0999999999999996</v>
      </c>
      <c r="B12" s="357" t="s">
        <v>166</v>
      </c>
      <c r="C12" s="559">
        <v>0</v>
      </c>
      <c r="D12" s="559">
        <v>0</v>
      </c>
      <c r="E12" s="560">
        <f t="shared" si="0"/>
        <v>0</v>
      </c>
      <c r="F12" s="559">
        <v>0</v>
      </c>
      <c r="G12" s="559">
        <v>0</v>
      </c>
      <c r="H12" s="561">
        <f t="shared" si="1"/>
        <v>0</v>
      </c>
    </row>
    <row r="13" spans="1:8">
      <c r="A13" s="380">
        <v>4.2</v>
      </c>
      <c r="B13" s="357" t="s">
        <v>167</v>
      </c>
      <c r="C13" s="559">
        <v>0</v>
      </c>
      <c r="D13" s="559">
        <v>0</v>
      </c>
      <c r="E13" s="560">
        <f t="shared" si="0"/>
        <v>0</v>
      </c>
      <c r="F13" s="559">
        <v>0</v>
      </c>
      <c r="G13" s="559">
        <v>0</v>
      </c>
      <c r="H13" s="561">
        <f t="shared" si="1"/>
        <v>0</v>
      </c>
    </row>
    <row r="14" spans="1:8">
      <c r="A14" s="380">
        <v>5</v>
      </c>
      <c r="B14" s="358" t="s">
        <v>192</v>
      </c>
      <c r="C14" s="559">
        <f>C15+C16+C17+C23+C24+C25+C26</f>
        <v>53102558</v>
      </c>
      <c r="D14" s="559">
        <f>D15+D16+D17+D23+D24+D25+D26</f>
        <v>1956555116.26</v>
      </c>
      <c r="E14" s="560">
        <f t="shared" si="0"/>
        <v>2009657674.26</v>
      </c>
      <c r="F14" s="559">
        <f>F15+F16+F17+F23+F24+F25+F26</f>
        <v>23158059</v>
      </c>
      <c r="G14" s="559">
        <f>G15+G16+G17+G23+G24+G25+G26</f>
        <v>1438703741.5399997</v>
      </c>
      <c r="H14" s="561">
        <f t="shared" si="1"/>
        <v>1461861800.5399997</v>
      </c>
    </row>
    <row r="15" spans="1:8">
      <c r="A15" s="380">
        <v>5.0999999999999996</v>
      </c>
      <c r="B15" s="359" t="s">
        <v>170</v>
      </c>
      <c r="C15" s="559">
        <v>5469865</v>
      </c>
      <c r="D15" s="559">
        <v>6784009.2699999996</v>
      </c>
      <c r="E15" s="560">
        <f t="shared" si="0"/>
        <v>12253874.27</v>
      </c>
      <c r="F15" s="559">
        <v>5167971</v>
      </c>
      <c r="G15" s="559">
        <v>8507584.3300000001</v>
      </c>
      <c r="H15" s="561">
        <f t="shared" si="1"/>
        <v>13675555.33</v>
      </c>
    </row>
    <row r="16" spans="1:8">
      <c r="A16" s="380">
        <v>5.2</v>
      </c>
      <c r="B16" s="359" t="s">
        <v>169</v>
      </c>
      <c r="C16" s="559">
        <v>0</v>
      </c>
      <c r="D16" s="559">
        <v>0</v>
      </c>
      <c r="E16" s="560">
        <f t="shared" si="0"/>
        <v>0</v>
      </c>
      <c r="F16" s="559">
        <v>0</v>
      </c>
      <c r="G16" s="559">
        <v>0</v>
      </c>
      <c r="H16" s="561">
        <f t="shared" si="1"/>
        <v>0</v>
      </c>
    </row>
    <row r="17" spans="1:8">
      <c r="A17" s="380">
        <v>5.3</v>
      </c>
      <c r="B17" s="359" t="s">
        <v>168</v>
      </c>
      <c r="C17" s="559">
        <f>C18+C19+C20+C21+C22</f>
        <v>47632693</v>
      </c>
      <c r="D17" s="559">
        <f>D18+D19+D20+D21+D22</f>
        <v>1797324101.24</v>
      </c>
      <c r="E17" s="560">
        <f t="shared" si="0"/>
        <v>1844956794.24</v>
      </c>
      <c r="F17" s="559">
        <f>F18+F19+F20+F21+F22</f>
        <v>17889191</v>
      </c>
      <c r="G17" s="559">
        <f>G18+G19+G20+G21+G22</f>
        <v>1242687012.4099998</v>
      </c>
      <c r="H17" s="561">
        <f t="shared" si="1"/>
        <v>1260576203.4099998</v>
      </c>
    </row>
    <row r="18" spans="1:8">
      <c r="A18" s="380" t="s">
        <v>15</v>
      </c>
      <c r="B18" s="360" t="s">
        <v>36</v>
      </c>
      <c r="C18" s="559">
        <v>2482365</v>
      </c>
      <c r="D18" s="559">
        <v>565486443.02999997</v>
      </c>
      <c r="E18" s="560">
        <f t="shared" si="0"/>
        <v>567968808.02999997</v>
      </c>
      <c r="F18" s="559">
        <v>5874093</v>
      </c>
      <c r="G18" s="559">
        <v>413316499.02999997</v>
      </c>
      <c r="H18" s="561">
        <f t="shared" si="1"/>
        <v>419190592.02999997</v>
      </c>
    </row>
    <row r="19" spans="1:8">
      <c r="A19" s="380" t="s">
        <v>16</v>
      </c>
      <c r="B19" s="360" t="s">
        <v>37</v>
      </c>
      <c r="C19" s="559">
        <v>0</v>
      </c>
      <c r="D19" s="559">
        <v>444024745.94</v>
      </c>
      <c r="E19" s="560">
        <f t="shared" si="0"/>
        <v>444024745.94</v>
      </c>
      <c r="F19" s="559">
        <v>0</v>
      </c>
      <c r="G19" s="559">
        <v>437452496.24000001</v>
      </c>
      <c r="H19" s="561">
        <f t="shared" si="1"/>
        <v>437452496.24000001</v>
      </c>
    </row>
    <row r="20" spans="1:8">
      <c r="A20" s="380" t="s">
        <v>17</v>
      </c>
      <c r="B20" s="360" t="s">
        <v>38</v>
      </c>
      <c r="C20" s="559">
        <v>0</v>
      </c>
      <c r="D20" s="559">
        <v>3124626.78</v>
      </c>
      <c r="E20" s="560">
        <f t="shared" si="0"/>
        <v>3124626.78</v>
      </c>
      <c r="F20" s="559">
        <v>0</v>
      </c>
      <c r="G20" s="559">
        <v>4263409.24</v>
      </c>
      <c r="H20" s="561">
        <f t="shared" si="1"/>
        <v>4263409.24</v>
      </c>
    </row>
    <row r="21" spans="1:8">
      <c r="A21" s="380" t="s">
        <v>18</v>
      </c>
      <c r="B21" s="360" t="s">
        <v>39</v>
      </c>
      <c r="C21" s="559">
        <v>650328</v>
      </c>
      <c r="D21" s="559">
        <v>279112121.67000002</v>
      </c>
      <c r="E21" s="560">
        <f t="shared" si="0"/>
        <v>279762449.67000002</v>
      </c>
      <c r="F21" s="559">
        <v>2015098</v>
      </c>
      <c r="G21" s="559">
        <v>182671096.65000001</v>
      </c>
      <c r="H21" s="561">
        <f t="shared" si="1"/>
        <v>184686194.65000001</v>
      </c>
    </row>
    <row r="22" spans="1:8">
      <c r="A22" s="380" t="s">
        <v>19</v>
      </c>
      <c r="B22" s="360" t="s">
        <v>40</v>
      </c>
      <c r="C22" s="559">
        <v>44500000</v>
      </c>
      <c r="D22" s="559">
        <v>505576163.81999999</v>
      </c>
      <c r="E22" s="560">
        <f t="shared" si="0"/>
        <v>550076163.81999993</v>
      </c>
      <c r="F22" s="559">
        <v>10000000</v>
      </c>
      <c r="G22" s="559">
        <v>204983511.25</v>
      </c>
      <c r="H22" s="561">
        <f t="shared" si="1"/>
        <v>214983511.25</v>
      </c>
    </row>
    <row r="23" spans="1:8">
      <c r="A23" s="380">
        <v>5.4</v>
      </c>
      <c r="B23" s="359" t="s">
        <v>171</v>
      </c>
      <c r="C23" s="559">
        <v>0</v>
      </c>
      <c r="D23" s="559">
        <v>152447005.75</v>
      </c>
      <c r="E23" s="560">
        <f t="shared" si="0"/>
        <v>152447005.75</v>
      </c>
      <c r="F23" s="559">
        <v>100897</v>
      </c>
      <c r="G23" s="559">
        <v>187509144.80000001</v>
      </c>
      <c r="H23" s="561">
        <f t="shared" si="1"/>
        <v>187610041.80000001</v>
      </c>
    </row>
    <row r="24" spans="1:8">
      <c r="A24" s="380">
        <v>5.5</v>
      </c>
      <c r="B24" s="359" t="s">
        <v>172</v>
      </c>
      <c r="C24" s="559">
        <v>0</v>
      </c>
      <c r="D24" s="559">
        <v>0</v>
      </c>
      <c r="E24" s="560">
        <f t="shared" si="0"/>
        <v>0</v>
      </c>
      <c r="F24" s="559">
        <v>0</v>
      </c>
      <c r="G24" s="559">
        <v>0</v>
      </c>
      <c r="H24" s="561">
        <f t="shared" si="1"/>
        <v>0</v>
      </c>
    </row>
    <row r="25" spans="1:8">
      <c r="A25" s="380">
        <v>5.6</v>
      </c>
      <c r="B25" s="359" t="s">
        <v>173</v>
      </c>
      <c r="C25" s="559">
        <v>0</v>
      </c>
      <c r="D25" s="559">
        <v>0</v>
      </c>
      <c r="E25" s="560">
        <f t="shared" si="0"/>
        <v>0</v>
      </c>
      <c r="F25" s="559">
        <v>0</v>
      </c>
      <c r="G25" s="559">
        <v>0</v>
      </c>
      <c r="H25" s="561">
        <f t="shared" si="1"/>
        <v>0</v>
      </c>
    </row>
    <row r="26" spans="1:8">
      <c r="A26" s="380">
        <v>5.7</v>
      </c>
      <c r="B26" s="359" t="s">
        <v>40</v>
      </c>
      <c r="C26" s="559">
        <v>0</v>
      </c>
      <c r="D26" s="559">
        <v>0</v>
      </c>
      <c r="E26" s="560">
        <f t="shared" si="0"/>
        <v>0</v>
      </c>
      <c r="F26" s="559">
        <v>0</v>
      </c>
      <c r="G26" s="559">
        <v>0</v>
      </c>
      <c r="H26" s="561">
        <f t="shared" si="1"/>
        <v>0</v>
      </c>
    </row>
    <row r="27" spans="1:8">
      <c r="A27" s="380">
        <v>6</v>
      </c>
      <c r="B27" s="562" t="s">
        <v>622</v>
      </c>
      <c r="C27" s="559">
        <v>17043301.689999998</v>
      </c>
      <c r="D27" s="559">
        <v>44151850.950000018</v>
      </c>
      <c r="E27" s="560">
        <f t="shared" si="0"/>
        <v>61195152.640000015</v>
      </c>
      <c r="F27" s="559">
        <v>5916239.9000000004</v>
      </c>
      <c r="G27" s="559">
        <v>41570861.920000009</v>
      </c>
      <c r="H27" s="561">
        <f t="shared" si="1"/>
        <v>47487101.820000008</v>
      </c>
    </row>
    <row r="28" spans="1:8">
      <c r="A28" s="380">
        <v>7</v>
      </c>
      <c r="B28" s="562" t="s">
        <v>623</v>
      </c>
      <c r="C28" s="559">
        <v>19308913.687768035</v>
      </c>
      <c r="D28" s="559">
        <v>4803738.3089307733</v>
      </c>
      <c r="E28" s="560">
        <f t="shared" si="0"/>
        <v>24112651.996698808</v>
      </c>
      <c r="F28" s="559">
        <v>12058661.438054364</v>
      </c>
      <c r="G28" s="559">
        <v>5441454.6870928667</v>
      </c>
      <c r="H28" s="561">
        <f t="shared" si="1"/>
        <v>17500116.125147231</v>
      </c>
    </row>
    <row r="29" spans="1:8">
      <c r="A29" s="380">
        <v>8</v>
      </c>
      <c r="B29" s="562" t="s">
        <v>181</v>
      </c>
      <c r="C29" s="559">
        <v>0</v>
      </c>
      <c r="D29" s="559">
        <v>0</v>
      </c>
      <c r="E29" s="560">
        <f t="shared" si="0"/>
        <v>0</v>
      </c>
      <c r="F29" s="559">
        <v>0</v>
      </c>
      <c r="G29" s="559">
        <v>0</v>
      </c>
      <c r="H29" s="561">
        <f t="shared" si="1"/>
        <v>0</v>
      </c>
    </row>
    <row r="30" spans="1:8">
      <c r="A30" s="380">
        <v>9</v>
      </c>
      <c r="B30" s="563" t="s">
        <v>198</v>
      </c>
      <c r="C30" s="559">
        <f>C31+C32+C33+C34+C35+C36+C37</f>
        <v>0</v>
      </c>
      <c r="D30" s="559">
        <f>D31+D32+D33+D34+D35+D36+D37</f>
        <v>0</v>
      </c>
      <c r="E30" s="560">
        <f t="shared" si="0"/>
        <v>0</v>
      </c>
      <c r="F30" s="559">
        <f>F31+F32+F33+F34+F35+F36+F37</f>
        <v>74619323.450000003</v>
      </c>
      <c r="G30" s="559">
        <f>G31+G32+G33+G34+G35+G36+G37</f>
        <v>75391939</v>
      </c>
      <c r="H30" s="561">
        <f t="shared" si="1"/>
        <v>150011262.44999999</v>
      </c>
    </row>
    <row r="31" spans="1:8">
      <c r="A31" s="380">
        <v>9.1</v>
      </c>
      <c r="B31" s="361" t="s">
        <v>188</v>
      </c>
      <c r="C31" s="559">
        <v>0</v>
      </c>
      <c r="D31" s="559">
        <v>0</v>
      </c>
      <c r="E31" s="560">
        <f t="shared" si="0"/>
        <v>0</v>
      </c>
      <c r="F31" s="559">
        <v>74619323.450000003</v>
      </c>
      <c r="G31" s="559">
        <v>0</v>
      </c>
      <c r="H31" s="561">
        <f t="shared" si="1"/>
        <v>74619323.450000003</v>
      </c>
    </row>
    <row r="32" spans="1:8">
      <c r="A32" s="380">
        <v>9.1999999999999993</v>
      </c>
      <c r="B32" s="361" t="s">
        <v>189</v>
      </c>
      <c r="C32" s="559">
        <v>0</v>
      </c>
      <c r="D32" s="559">
        <v>0</v>
      </c>
      <c r="E32" s="560">
        <f t="shared" si="0"/>
        <v>0</v>
      </c>
      <c r="F32" s="559">
        <v>0</v>
      </c>
      <c r="G32" s="559">
        <v>75391939</v>
      </c>
      <c r="H32" s="561">
        <f t="shared" si="1"/>
        <v>75391939</v>
      </c>
    </row>
    <row r="33" spans="1:8">
      <c r="A33" s="380">
        <v>9.3000000000000007</v>
      </c>
      <c r="B33" s="361" t="s">
        <v>185</v>
      </c>
      <c r="C33" s="559">
        <v>0</v>
      </c>
      <c r="D33" s="559">
        <v>0</v>
      </c>
      <c r="E33" s="560">
        <f t="shared" si="0"/>
        <v>0</v>
      </c>
      <c r="F33" s="559">
        <v>0</v>
      </c>
      <c r="G33" s="559">
        <v>0</v>
      </c>
      <c r="H33" s="561">
        <f t="shared" si="1"/>
        <v>0</v>
      </c>
    </row>
    <row r="34" spans="1:8">
      <c r="A34" s="380">
        <v>9.4</v>
      </c>
      <c r="B34" s="361" t="s">
        <v>186</v>
      </c>
      <c r="C34" s="559">
        <v>0</v>
      </c>
      <c r="D34" s="559">
        <v>0</v>
      </c>
      <c r="E34" s="560">
        <f t="shared" si="0"/>
        <v>0</v>
      </c>
      <c r="F34" s="559">
        <v>0</v>
      </c>
      <c r="G34" s="559">
        <v>0</v>
      </c>
      <c r="H34" s="561">
        <f t="shared" si="1"/>
        <v>0</v>
      </c>
    </row>
    <row r="35" spans="1:8">
      <c r="A35" s="380">
        <v>9.5</v>
      </c>
      <c r="B35" s="361" t="s">
        <v>187</v>
      </c>
      <c r="C35" s="559">
        <v>0</v>
      </c>
      <c r="D35" s="559">
        <v>0</v>
      </c>
      <c r="E35" s="560">
        <f t="shared" si="0"/>
        <v>0</v>
      </c>
      <c r="F35" s="559">
        <v>0</v>
      </c>
      <c r="G35" s="559">
        <v>0</v>
      </c>
      <c r="H35" s="561">
        <f t="shared" si="1"/>
        <v>0</v>
      </c>
    </row>
    <row r="36" spans="1:8">
      <c r="A36" s="380">
        <v>9.6</v>
      </c>
      <c r="B36" s="361" t="s">
        <v>190</v>
      </c>
      <c r="C36" s="559">
        <v>0</v>
      </c>
      <c r="D36" s="559">
        <v>0</v>
      </c>
      <c r="E36" s="560">
        <f t="shared" si="0"/>
        <v>0</v>
      </c>
      <c r="F36" s="559">
        <v>0</v>
      </c>
      <c r="G36" s="559">
        <v>0</v>
      </c>
      <c r="H36" s="561">
        <f t="shared" si="1"/>
        <v>0</v>
      </c>
    </row>
    <row r="37" spans="1:8">
      <c r="A37" s="380">
        <v>9.6999999999999993</v>
      </c>
      <c r="B37" s="361" t="s">
        <v>191</v>
      </c>
      <c r="C37" s="559">
        <v>0</v>
      </c>
      <c r="D37" s="559">
        <v>0</v>
      </c>
      <c r="E37" s="560">
        <f t="shared" si="0"/>
        <v>0</v>
      </c>
      <c r="F37" s="559">
        <v>0</v>
      </c>
      <c r="G37" s="559">
        <v>0</v>
      </c>
      <c r="H37" s="561">
        <f t="shared" si="1"/>
        <v>0</v>
      </c>
    </row>
    <row r="38" spans="1:8">
      <c r="A38" s="380">
        <v>10</v>
      </c>
      <c r="B38" s="358" t="s">
        <v>194</v>
      </c>
      <c r="C38" s="567">
        <f>C41+C42</f>
        <v>643.58000000000004</v>
      </c>
      <c r="D38" s="567">
        <f>D41+D42</f>
        <v>894987.52</v>
      </c>
      <c r="E38" s="564">
        <f t="shared" si="0"/>
        <v>895631.1</v>
      </c>
      <c r="F38" s="567">
        <f>F41+F42</f>
        <v>1506945</v>
      </c>
      <c r="G38" s="567">
        <f>G41+G42</f>
        <v>2543833.66</v>
      </c>
      <c r="H38" s="561">
        <f t="shared" si="1"/>
        <v>4050778.66</v>
      </c>
    </row>
    <row r="39" spans="1:8">
      <c r="A39" s="380">
        <v>10.1</v>
      </c>
      <c r="B39" s="361" t="s">
        <v>195</v>
      </c>
      <c r="C39" s="559">
        <v>0</v>
      </c>
      <c r="D39" s="559">
        <v>0</v>
      </c>
      <c r="E39" s="560">
        <f t="shared" si="0"/>
        <v>0</v>
      </c>
      <c r="F39" s="559">
        <v>0</v>
      </c>
      <c r="G39" s="559">
        <v>779.19</v>
      </c>
      <c r="H39" s="561">
        <f t="shared" si="1"/>
        <v>779.19</v>
      </c>
    </row>
    <row r="40" spans="1:8">
      <c r="A40" s="380">
        <v>10.199999999999999</v>
      </c>
      <c r="B40" s="361" t="s">
        <v>196</v>
      </c>
      <c r="C40" s="559">
        <v>0</v>
      </c>
      <c r="D40" s="559">
        <v>73668.95</v>
      </c>
      <c r="E40" s="560">
        <f t="shared" si="0"/>
        <v>73668.95</v>
      </c>
      <c r="F40" s="559">
        <v>661135</v>
      </c>
      <c r="G40" s="559">
        <v>1491885</v>
      </c>
      <c r="H40" s="561">
        <f t="shared" si="1"/>
        <v>2153020</v>
      </c>
    </row>
    <row r="41" spans="1:8">
      <c r="A41" s="380">
        <v>10.3</v>
      </c>
      <c r="B41" s="361" t="s">
        <v>199</v>
      </c>
      <c r="C41" s="559">
        <v>0</v>
      </c>
      <c r="D41" s="559">
        <v>0</v>
      </c>
      <c r="E41" s="560">
        <f t="shared" si="0"/>
        <v>0</v>
      </c>
      <c r="F41" s="559">
        <v>0</v>
      </c>
      <c r="G41" s="559">
        <v>6606.66</v>
      </c>
      <c r="H41" s="561">
        <f t="shared" si="1"/>
        <v>6606.66</v>
      </c>
    </row>
    <row r="42" spans="1:8" ht="25.5">
      <c r="A42" s="380">
        <v>10.4</v>
      </c>
      <c r="B42" s="361" t="s">
        <v>200</v>
      </c>
      <c r="C42" s="559">
        <v>643.58000000000004</v>
      </c>
      <c r="D42" s="559">
        <v>894987.52</v>
      </c>
      <c r="E42" s="560">
        <f t="shared" si="0"/>
        <v>895631.1</v>
      </c>
      <c r="F42" s="559">
        <v>1506945</v>
      </c>
      <c r="G42" s="559">
        <v>2537227</v>
      </c>
      <c r="H42" s="561">
        <f t="shared" si="1"/>
        <v>4044172</v>
      </c>
    </row>
    <row r="43" spans="1:8" ht="15.75" thickBot="1">
      <c r="A43" s="380">
        <v>11</v>
      </c>
      <c r="B43" s="120" t="s">
        <v>197</v>
      </c>
      <c r="C43" s="559">
        <v>0</v>
      </c>
      <c r="D43" s="559">
        <v>0</v>
      </c>
      <c r="E43" s="560">
        <f t="shared" si="0"/>
        <v>0</v>
      </c>
      <c r="F43" s="559">
        <v>0</v>
      </c>
      <c r="G43" s="559">
        <v>0</v>
      </c>
      <c r="H43" s="561">
        <f t="shared" si="1"/>
        <v>0</v>
      </c>
    </row>
    <row r="44" spans="1:8">
      <c r="C44" s="362"/>
      <c r="D44" s="362"/>
      <c r="E44" s="362"/>
      <c r="F44" s="362"/>
      <c r="G44" s="362"/>
      <c r="H44" s="362"/>
    </row>
    <row r="45" spans="1:8">
      <c r="C45" s="362"/>
      <c r="D45" s="362"/>
      <c r="E45" s="362"/>
      <c r="F45" s="362"/>
      <c r="G45" s="362"/>
      <c r="H45" s="362"/>
    </row>
    <row r="46" spans="1:8">
      <c r="C46" s="362"/>
      <c r="D46" s="362"/>
      <c r="E46" s="362"/>
      <c r="F46" s="362"/>
      <c r="G46" s="362"/>
      <c r="H46" s="362"/>
    </row>
    <row r="47" spans="1:8">
      <c r="C47" s="362"/>
      <c r="D47" s="362"/>
      <c r="E47" s="362"/>
      <c r="F47" s="362"/>
      <c r="G47" s="362"/>
      <c r="H47" s="36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4" bestFit="1" customWidth="1"/>
    <col min="2" max="2" width="93.5703125" style="4" customWidth="1"/>
    <col min="3" max="4" width="13.5703125" style="4" bestFit="1" customWidth="1"/>
    <col min="5" max="5" width="14.140625" style="17" customWidth="1"/>
    <col min="6" max="6" width="14" style="17" customWidth="1"/>
    <col min="7" max="7" width="13.42578125" style="17" customWidth="1"/>
    <col min="8" max="11" width="9.85546875" style="17" customWidth="1"/>
    <col min="12" max="16384" width="9.140625" style="17"/>
  </cols>
  <sheetData>
    <row r="1" spans="1:8">
      <c r="A1" s="2" t="s">
        <v>30</v>
      </c>
      <c r="B1" s="3" t="str">
        <f>'Info '!C2</f>
        <v>JSC " Halyk Bank Georgia"</v>
      </c>
      <c r="C1" s="3"/>
    </row>
    <row r="2" spans="1:8">
      <c r="A2" s="2" t="s">
        <v>31</v>
      </c>
      <c r="B2" s="715">
        <f>'1. key ratios '!B2</f>
        <v>45930</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0" t="s">
        <v>6</v>
      </c>
      <c r="B5" s="141"/>
      <c r="C5" s="273" t="str">
        <f>INT((MONTH($B$2))/3)&amp;"Q"&amp;"-"&amp;YEAR($B$2)</f>
        <v>3Q-2025</v>
      </c>
      <c r="D5" s="273" t="str">
        <f>IF(INT(MONTH($B$2))=3, "4"&amp;"Q"&amp;"-"&amp;YEAR($B$2)-1, IF(INT(MONTH($B$2))=6, "1"&amp;"Q"&amp;"-"&amp;YEAR($B$2), IF(INT(MONTH($B$2))=9, "2"&amp;"Q"&amp;"-"&amp;YEAR($B$2),IF(INT(MONTH($B$2))=12, "3"&amp;"Q"&amp;"-"&amp;YEAR($B$2), 0))))</f>
        <v>2Q-2025</v>
      </c>
      <c r="E5" s="273" t="str">
        <f>IF(INT(MONTH($B$2))=3, "3"&amp;"Q"&amp;"-"&amp;YEAR($B$2)-1, IF(INT(MONTH($B$2))=6, "4"&amp;"Q"&amp;"-"&amp;YEAR($B$2)-1, IF(INT(MONTH($B$2))=9, "1"&amp;"Q"&amp;"-"&amp;YEAR($B$2),IF(INT(MONTH($B$2))=12, "2"&amp;"Q"&amp;"-"&amp;YEAR($B$2), 0))))</f>
        <v>1Q-2025</v>
      </c>
      <c r="F5" s="273" t="str">
        <f>IF(INT(MONTH($B$2))=3, "2"&amp;"Q"&amp;"-"&amp;YEAR($B$2)-1, IF(INT(MONTH($B$2))=6, "3"&amp;"Q"&amp;"-"&amp;YEAR($B$2)-1, IF(INT(MONTH($B$2))=9, "4"&amp;"Q"&amp;"-"&amp;YEAR($B$2)-1,IF(INT(MONTH($B$2))=12, "1"&amp;"Q"&amp;"-"&amp;YEAR($B$2), 0))))</f>
        <v>4Q-2024</v>
      </c>
      <c r="G5" s="274" t="str">
        <f>IF(INT(MONTH($B$2))=3, "1"&amp;"Q"&amp;"-"&amp;YEAR($B$2)-1, IF(INT(MONTH($B$2))=6, "2"&amp;"Q"&amp;"-"&amp;YEAR($B$2)-1, IF(INT(MONTH($B$2))=9, "3"&amp;"Q"&amp;"-"&amp;YEAR($B$2)-1,IF(INT(MONTH($B$2))=12, "4"&amp;"Q"&amp;"-"&amp;YEAR($B$2)-1, 0))))</f>
        <v>3Q-2024</v>
      </c>
    </row>
    <row r="6" spans="1:8" ht="15" customHeight="1">
      <c r="A6" s="22">
        <v>1</v>
      </c>
      <c r="B6" s="226" t="s">
        <v>178</v>
      </c>
      <c r="C6" s="267">
        <f>C7+C9+C10</f>
        <v>996423166.48941481</v>
      </c>
      <c r="D6" s="269">
        <f>D7+D9+D10</f>
        <v>1034298441.7168159</v>
      </c>
      <c r="E6" s="228">
        <f t="shared" ref="E6:G6" si="0">E7+E9+E10</f>
        <v>962500889.79474413</v>
      </c>
      <c r="F6" s="267">
        <f t="shared" si="0"/>
        <v>849309233.90843165</v>
      </c>
      <c r="G6" s="271">
        <f t="shared" si="0"/>
        <v>791533762.24777734</v>
      </c>
    </row>
    <row r="7" spans="1:8" ht="15" customHeight="1">
      <c r="A7" s="22">
        <v>1.1000000000000001</v>
      </c>
      <c r="B7" s="226" t="s">
        <v>745</v>
      </c>
      <c r="C7" s="268">
        <v>971802008.86406541</v>
      </c>
      <c r="D7" s="268">
        <v>1010595423.5780489</v>
      </c>
      <c r="E7" s="268">
        <v>939235179.06504965</v>
      </c>
      <c r="F7" s="268">
        <v>828351804.25493968</v>
      </c>
      <c r="G7" s="268">
        <v>771246465.81132388</v>
      </c>
    </row>
    <row r="8" spans="1:8">
      <c r="A8" s="22" t="s">
        <v>14</v>
      </c>
      <c r="B8" s="226" t="s">
        <v>95</v>
      </c>
      <c r="C8" s="268">
        <v>0</v>
      </c>
      <c r="D8" s="268">
        <v>0</v>
      </c>
      <c r="E8" s="268">
        <v>0</v>
      </c>
      <c r="F8" s="268">
        <v>0</v>
      </c>
      <c r="G8" s="268">
        <v>0</v>
      </c>
    </row>
    <row r="9" spans="1:8" ht="15" customHeight="1">
      <c r="A9" s="22">
        <v>1.2</v>
      </c>
      <c r="B9" s="227" t="s">
        <v>94</v>
      </c>
      <c r="C9" s="268">
        <v>24621157.625349406</v>
      </c>
      <c r="D9" s="268">
        <v>23685022.486532584</v>
      </c>
      <c r="E9" s="268">
        <v>22859119.687414207</v>
      </c>
      <c r="F9" s="268">
        <v>20051137.263492011</v>
      </c>
      <c r="G9" s="268">
        <v>18794909.967453465</v>
      </c>
    </row>
    <row r="10" spans="1:8" ht="15" customHeight="1">
      <c r="A10" s="22">
        <v>1.3</v>
      </c>
      <c r="B10" s="226" t="s">
        <v>28</v>
      </c>
      <c r="C10" s="268">
        <v>0</v>
      </c>
      <c r="D10" s="268">
        <v>17995.652234471552</v>
      </c>
      <c r="E10" s="268">
        <v>406591.04228035483</v>
      </c>
      <c r="F10" s="268">
        <v>906292.39</v>
      </c>
      <c r="G10" s="268">
        <v>1492386.469</v>
      </c>
    </row>
    <row r="11" spans="1:8" ht="15" customHeight="1">
      <c r="A11" s="22">
        <v>2</v>
      </c>
      <c r="B11" s="226" t="s">
        <v>175</v>
      </c>
      <c r="C11" s="268">
        <v>818675.1189311858</v>
      </c>
      <c r="D11" s="268">
        <v>474542.13054102997</v>
      </c>
      <c r="E11" s="268">
        <v>1431043.8139143335</v>
      </c>
      <c r="F11" s="268">
        <v>2442101.3658788437</v>
      </c>
      <c r="G11" s="268">
        <v>1697829.8447199159</v>
      </c>
    </row>
    <row r="12" spans="1:8" ht="15" customHeight="1">
      <c r="A12" s="22">
        <v>3</v>
      </c>
      <c r="B12" s="226" t="s">
        <v>176</v>
      </c>
      <c r="C12" s="268">
        <v>86965483.489961877</v>
      </c>
      <c r="D12" s="268">
        <v>86965483.489961877</v>
      </c>
      <c r="E12" s="268">
        <v>86965483.489961877</v>
      </c>
      <c r="F12" s="268">
        <v>86965483.489961848</v>
      </c>
      <c r="G12" s="268">
        <v>77020183.024999976</v>
      </c>
    </row>
    <row r="13" spans="1:8" ht="15" customHeight="1" thickBot="1">
      <c r="A13" s="24">
        <v>4</v>
      </c>
      <c r="B13" s="25" t="s">
        <v>177</v>
      </c>
      <c r="C13" s="229">
        <f>C6+C11+C12</f>
        <v>1084207325.0983078</v>
      </c>
      <c r="D13" s="270">
        <f>D6+D11+D12</f>
        <v>1121738467.3373189</v>
      </c>
      <c r="E13" s="230">
        <f t="shared" ref="E13:G13" si="1">E6+E11+E12</f>
        <v>1050897417.0986203</v>
      </c>
      <c r="F13" s="229">
        <f t="shared" si="1"/>
        <v>938716818.76427233</v>
      </c>
      <c r="G13" s="272">
        <f t="shared" si="1"/>
        <v>870251775.11749721</v>
      </c>
    </row>
    <row r="14" spans="1:8">
      <c r="B14" s="28"/>
    </row>
    <row r="15" spans="1:8">
      <c r="B15" s="29"/>
      <c r="E15" s="4"/>
      <c r="F15" s="4"/>
      <c r="G15" s="4"/>
    </row>
    <row r="16" spans="1:8">
      <c r="B16" s="29"/>
      <c r="E16" s="4"/>
      <c r="F16" s="4"/>
      <c r="G16" s="4"/>
    </row>
    <row r="17" spans="1:7">
      <c r="A17" s="17"/>
      <c r="B17" s="17"/>
      <c r="E17" s="4"/>
      <c r="F17" s="4"/>
      <c r="G17" s="4"/>
    </row>
    <row r="18" spans="1:7">
      <c r="A18" s="17"/>
      <c r="B18" s="17"/>
      <c r="E18" s="4"/>
      <c r="F18" s="4"/>
      <c r="G18" s="4"/>
    </row>
    <row r="19" spans="1:7">
      <c r="A19" s="17"/>
      <c r="B19" s="17"/>
      <c r="E19" s="4"/>
      <c r="F19" s="4"/>
      <c r="G19" s="4"/>
    </row>
    <row r="20" spans="1:7">
      <c r="A20" s="17"/>
      <c r="B20" s="17"/>
      <c r="E20" s="4"/>
      <c r="F20" s="4"/>
      <c r="G20" s="4"/>
    </row>
    <row r="21" spans="1:7">
      <c r="A21" s="17"/>
      <c r="B21" s="17"/>
      <c r="E21" s="4"/>
      <c r="F21" s="4"/>
      <c r="G21" s="4"/>
    </row>
    <row r="22" spans="1:7">
      <c r="A22" s="17"/>
      <c r="B22" s="17"/>
      <c r="E22" s="4"/>
      <c r="F22" s="4"/>
      <c r="G22" s="4"/>
    </row>
    <row r="23" spans="1:7" ht="11.25">
      <c r="A23" s="17"/>
      <c r="B23" s="17"/>
      <c r="C23" s="17"/>
      <c r="D23" s="17"/>
    </row>
    <row r="24" spans="1:7" ht="11.25">
      <c r="A24" s="17"/>
      <c r="B24" s="17"/>
      <c r="C24" s="17"/>
      <c r="D24" s="17"/>
    </row>
    <row r="25" spans="1:7" ht="11.25">
      <c r="A25" s="17"/>
      <c r="B25" s="17"/>
      <c r="C25" s="17"/>
      <c r="D25" s="17"/>
    </row>
    <row r="26" spans="1:7" ht="11.25">
      <c r="A26" s="17"/>
      <c r="B26" s="17"/>
      <c r="C26" s="17"/>
      <c r="D26" s="17"/>
    </row>
    <row r="27" spans="1:7" ht="11.25">
      <c r="A27" s="17"/>
      <c r="B27" s="17"/>
      <c r="C27" s="17"/>
      <c r="D27" s="17"/>
    </row>
    <row r="28" spans="1:7" ht="11.25">
      <c r="A28" s="17"/>
      <c r="B28" s="17"/>
      <c r="C28" s="17"/>
      <c r="D28" s="17"/>
    </row>
    <row r="29" spans="1:7"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5"/>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65.5703125" style="4" customWidth="1"/>
    <col min="3" max="3" width="93" style="4" customWidth="1"/>
    <col min="4" max="16384" width="9.140625" style="5"/>
  </cols>
  <sheetData>
    <row r="1" spans="1:8">
      <c r="A1" s="2" t="s">
        <v>30</v>
      </c>
      <c r="B1" s="3" t="str">
        <f>'Info '!C2</f>
        <v>JSC " Halyk Bank Georgia"</v>
      </c>
    </row>
    <row r="2" spans="1:8">
      <c r="A2" s="2" t="s">
        <v>31</v>
      </c>
      <c r="B2" s="715">
        <f>'1. key ratios '!B2</f>
        <v>45930</v>
      </c>
    </row>
    <row r="4" spans="1:8" ht="27.95" customHeight="1" thickBot="1">
      <c r="A4" s="30" t="s">
        <v>41</v>
      </c>
      <c r="B4" s="31" t="s">
        <v>151</v>
      </c>
      <c r="C4" s="32"/>
    </row>
    <row r="5" spans="1:8">
      <c r="A5" s="33"/>
      <c r="B5" s="261" t="s">
        <v>42</v>
      </c>
      <c r="C5" s="262" t="s">
        <v>335</v>
      </c>
    </row>
    <row r="6" spans="1:8">
      <c r="A6" s="34">
        <v>1</v>
      </c>
      <c r="B6" s="35" t="s">
        <v>752</v>
      </c>
      <c r="C6" s="36" t="s">
        <v>753</v>
      </c>
    </row>
    <row r="7" spans="1:8">
      <c r="A7" s="34">
        <v>2</v>
      </c>
      <c r="B7" s="35" t="s">
        <v>754</v>
      </c>
      <c r="C7" s="36" t="s">
        <v>753</v>
      </c>
    </row>
    <row r="8" spans="1:8">
      <c r="A8" s="34">
        <v>3</v>
      </c>
      <c r="B8" s="35" t="s">
        <v>755</v>
      </c>
      <c r="C8" s="36" t="s">
        <v>756</v>
      </c>
    </row>
    <row r="9" spans="1:8">
      <c r="A9" s="34">
        <v>4</v>
      </c>
      <c r="B9" s="35" t="s">
        <v>757</v>
      </c>
      <c r="C9" s="36" t="s">
        <v>756</v>
      </c>
    </row>
    <row r="10" spans="1:8">
      <c r="A10" s="34">
        <v>5</v>
      </c>
      <c r="B10" s="35" t="s">
        <v>758</v>
      </c>
      <c r="C10" s="36" t="s">
        <v>753</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63"/>
      <c r="C16" s="264"/>
    </row>
    <row r="17" spans="1:3">
      <c r="A17" s="34"/>
      <c r="B17" s="265" t="s">
        <v>43</v>
      </c>
      <c r="C17" s="266" t="s">
        <v>336</v>
      </c>
    </row>
    <row r="18" spans="1:3" ht="110.25" customHeight="1">
      <c r="A18" s="34">
        <v>1</v>
      </c>
      <c r="B18" s="722" t="s">
        <v>759</v>
      </c>
      <c r="C18" s="721" t="s">
        <v>776</v>
      </c>
    </row>
    <row r="19" spans="1:3" ht="110.25" customHeight="1">
      <c r="A19" s="34">
        <v>2</v>
      </c>
      <c r="B19" s="722" t="s">
        <v>760</v>
      </c>
      <c r="C19" s="721" t="s">
        <v>777</v>
      </c>
    </row>
    <row r="20" spans="1:3" ht="110.25" customHeight="1">
      <c r="A20" s="34">
        <v>3</v>
      </c>
      <c r="B20" s="722" t="s">
        <v>761</v>
      </c>
      <c r="C20" s="721" t="s">
        <v>778</v>
      </c>
    </row>
    <row r="21" spans="1:3" ht="110.25" customHeight="1">
      <c r="A21" s="34">
        <v>4</v>
      </c>
      <c r="B21" s="722" t="s">
        <v>762</v>
      </c>
      <c r="C21" s="721" t="s">
        <v>779</v>
      </c>
    </row>
    <row r="22" spans="1:3">
      <c r="A22" s="34">
        <v>5</v>
      </c>
      <c r="B22" s="35"/>
      <c r="C22" s="38"/>
    </row>
    <row r="23" spans="1:3">
      <c r="A23" s="34">
        <v>6</v>
      </c>
      <c r="B23" s="35"/>
      <c r="C23" s="38"/>
    </row>
    <row r="24" spans="1:3">
      <c r="A24" s="34">
        <v>7</v>
      </c>
      <c r="B24" s="35"/>
      <c r="C24" s="38"/>
    </row>
    <row r="25" spans="1:3">
      <c r="A25" s="34">
        <v>8</v>
      </c>
      <c r="B25" s="35"/>
      <c r="C25" s="38"/>
    </row>
    <row r="26" spans="1:3" ht="15.75" customHeight="1">
      <c r="A26" s="34">
        <v>9</v>
      </c>
      <c r="B26" s="35"/>
      <c r="C26" s="39"/>
    </row>
    <row r="27" spans="1:3" ht="15.75" customHeight="1">
      <c r="A27" s="34">
        <v>10</v>
      </c>
      <c r="B27" s="35"/>
      <c r="C27" s="39"/>
    </row>
    <row r="28" spans="1:3" ht="30" customHeight="1">
      <c r="A28" s="34"/>
      <c r="B28" s="752" t="s">
        <v>44</v>
      </c>
      <c r="C28" s="753"/>
    </row>
    <row r="29" spans="1:3">
      <c r="A29" s="34">
        <v>1</v>
      </c>
      <c r="B29" s="35" t="s">
        <v>763</v>
      </c>
      <c r="C29" s="723">
        <v>1</v>
      </c>
    </row>
    <row r="30" spans="1:3" ht="15.75" customHeight="1">
      <c r="A30" s="34"/>
      <c r="B30" s="35"/>
      <c r="C30" s="36"/>
    </row>
    <row r="31" spans="1:3" ht="29.25" customHeight="1">
      <c r="A31" s="34"/>
      <c r="B31" s="752" t="s">
        <v>45</v>
      </c>
      <c r="C31" s="753"/>
    </row>
    <row r="32" spans="1:3">
      <c r="A32" s="34">
        <v>1</v>
      </c>
      <c r="B32" s="35" t="s">
        <v>764</v>
      </c>
      <c r="C32" s="724">
        <v>0.3474225441903615</v>
      </c>
    </row>
    <row r="33" spans="1:3">
      <c r="A33" s="34">
        <v>2</v>
      </c>
      <c r="B33" s="35" t="s">
        <v>765</v>
      </c>
      <c r="C33" s="724">
        <v>0.3474225441903615</v>
      </c>
    </row>
    <row r="34" spans="1:3">
      <c r="A34" s="34">
        <v>3</v>
      </c>
      <c r="B34" s="35" t="s">
        <v>766</v>
      </c>
      <c r="C34" s="724">
        <v>0.27920209167813914</v>
      </c>
    </row>
    <row r="35" spans="1:3" ht="15" thickBot="1">
      <c r="A35" s="40"/>
      <c r="B35" s="41"/>
      <c r="C35" s="42"/>
    </row>
  </sheetData>
  <mergeCells count="2">
    <mergeCell ref="B31:C31"/>
    <mergeCell ref="B28:C28"/>
  </mergeCells>
  <dataValidations disablePrompts="1"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79" t="s">
        <v>30</v>
      </c>
      <c r="B1" s="3" t="str">
        <f>'Info '!C2</f>
        <v>JSC " Halyk Bank Georgia"</v>
      </c>
      <c r="C1" s="54"/>
      <c r="D1" s="54"/>
      <c r="E1" s="54"/>
      <c r="F1" s="15"/>
    </row>
    <row r="2" spans="1:7" s="43" customFormat="1" ht="15.75" customHeight="1">
      <c r="A2" s="179" t="s">
        <v>31</v>
      </c>
      <c r="B2" s="715">
        <f>'1. key ratios '!B2</f>
        <v>45930</v>
      </c>
    </row>
    <row r="3" spans="1:7" s="43" customFormat="1" ht="15.75" customHeight="1">
      <c r="A3" s="179"/>
    </row>
    <row r="4" spans="1:7" s="43" customFormat="1" ht="15.75" customHeight="1" thickBot="1">
      <c r="A4" s="180" t="s">
        <v>99</v>
      </c>
      <c r="B4" s="758" t="s">
        <v>212</v>
      </c>
      <c r="C4" s="759"/>
      <c r="D4" s="759"/>
      <c r="E4" s="759"/>
    </row>
    <row r="5" spans="1:7" s="47" customFormat="1" ht="17.45" customHeight="1">
      <c r="A5" s="129"/>
      <c r="B5" s="130"/>
      <c r="C5" s="45" t="s">
        <v>0</v>
      </c>
      <c r="D5" s="45" t="s">
        <v>1</v>
      </c>
      <c r="E5" s="46" t="s">
        <v>2</v>
      </c>
    </row>
    <row r="6" spans="1:7" s="15" customFormat="1" ht="14.45" customHeight="1">
      <c r="A6" s="181"/>
      <c r="B6" s="754" t="s">
        <v>219</v>
      </c>
      <c r="C6" s="754" t="s">
        <v>624</v>
      </c>
      <c r="D6" s="756" t="s">
        <v>98</v>
      </c>
      <c r="E6" s="757"/>
      <c r="G6" s="5"/>
    </row>
    <row r="7" spans="1:7" s="15" customFormat="1" ht="99.6" customHeight="1">
      <c r="A7" s="181"/>
      <c r="B7" s="755"/>
      <c r="C7" s="754"/>
      <c r="D7" s="210" t="s">
        <v>97</v>
      </c>
      <c r="E7" s="211" t="s">
        <v>220</v>
      </c>
      <c r="G7" s="5"/>
    </row>
    <row r="8" spans="1:7" ht="21">
      <c r="A8" s="319">
        <v>1</v>
      </c>
      <c r="B8" s="320" t="s">
        <v>525</v>
      </c>
      <c r="C8" s="363">
        <f>SUM(C9:C11)</f>
        <v>110541133.87</v>
      </c>
      <c r="D8" s="363">
        <f>SUM(D9:D11)</f>
        <v>0</v>
      </c>
      <c r="E8" s="363">
        <f>SUM(E9:E11)</f>
        <v>110541133.87</v>
      </c>
      <c r="F8" s="15"/>
    </row>
    <row r="9" spans="1:7" ht="15">
      <c r="A9" s="319">
        <v>1.1000000000000001</v>
      </c>
      <c r="B9" s="321" t="s">
        <v>526</v>
      </c>
      <c r="C9" s="363">
        <v>12404679.75</v>
      </c>
      <c r="D9" s="363">
        <v>0</v>
      </c>
      <c r="E9" s="363">
        <v>12404679.75</v>
      </c>
      <c r="F9" s="15"/>
    </row>
    <row r="10" spans="1:7" ht="15">
      <c r="A10" s="319">
        <v>1.2</v>
      </c>
      <c r="B10" s="321" t="s">
        <v>527</v>
      </c>
      <c r="C10" s="363">
        <v>30667490.180000003</v>
      </c>
      <c r="D10" s="363">
        <v>0</v>
      </c>
      <c r="E10" s="363">
        <v>30667490.180000003</v>
      </c>
      <c r="F10" s="15"/>
    </row>
    <row r="11" spans="1:7" ht="15">
      <c r="A11" s="319">
        <v>1.3</v>
      </c>
      <c r="B11" s="321" t="s">
        <v>528</v>
      </c>
      <c r="C11" s="363">
        <v>67468963.939999998</v>
      </c>
      <c r="D11" s="363">
        <v>0</v>
      </c>
      <c r="E11" s="363">
        <v>67468963.939999998</v>
      </c>
      <c r="F11" s="15"/>
    </row>
    <row r="12" spans="1:7" ht="15">
      <c r="A12" s="319">
        <v>2</v>
      </c>
      <c r="B12" s="322" t="s">
        <v>529</v>
      </c>
      <c r="C12" s="363">
        <v>0</v>
      </c>
      <c r="D12" s="363">
        <v>0</v>
      </c>
      <c r="E12" s="363">
        <v>0</v>
      </c>
      <c r="F12" s="15"/>
    </row>
    <row r="13" spans="1:7" ht="15">
      <c r="A13" s="319">
        <v>2.1</v>
      </c>
      <c r="B13" s="323" t="s">
        <v>530</v>
      </c>
      <c r="C13" s="363">
        <v>0</v>
      </c>
      <c r="D13" s="363">
        <v>0</v>
      </c>
      <c r="E13" s="363">
        <v>0</v>
      </c>
      <c r="F13" s="15"/>
    </row>
    <row r="14" spans="1:7" ht="21">
      <c r="A14" s="319">
        <v>3</v>
      </c>
      <c r="B14" s="324" t="s">
        <v>531</v>
      </c>
      <c r="C14" s="363">
        <v>0</v>
      </c>
      <c r="D14" s="363">
        <v>0</v>
      </c>
      <c r="E14" s="363">
        <v>0</v>
      </c>
      <c r="F14" s="15"/>
    </row>
    <row r="15" spans="1:7" ht="21">
      <c r="A15" s="319">
        <v>4</v>
      </c>
      <c r="B15" s="325" t="s">
        <v>532</v>
      </c>
      <c r="C15" s="363">
        <v>0</v>
      </c>
      <c r="D15" s="363">
        <v>0</v>
      </c>
      <c r="E15" s="363">
        <v>0</v>
      </c>
      <c r="F15" s="15"/>
    </row>
    <row r="16" spans="1:7" ht="21">
      <c r="A16" s="319">
        <v>5</v>
      </c>
      <c r="B16" s="326" t="s">
        <v>533</v>
      </c>
      <c r="C16" s="364">
        <f>SUM(C17:C19)</f>
        <v>54000</v>
      </c>
      <c r="D16" s="364">
        <f>SUM(D17:D19)</f>
        <v>0</v>
      </c>
      <c r="E16" s="364">
        <f>SUM(E17:E19)</f>
        <v>54000</v>
      </c>
      <c r="F16" s="15"/>
    </row>
    <row r="17" spans="1:6" ht="15">
      <c r="A17" s="319">
        <v>5.0999999999999996</v>
      </c>
      <c r="B17" s="327" t="s">
        <v>534</v>
      </c>
      <c r="C17" s="364">
        <v>54000</v>
      </c>
      <c r="D17" s="364">
        <v>0</v>
      </c>
      <c r="E17" s="364">
        <v>54000</v>
      </c>
      <c r="F17" s="15"/>
    </row>
    <row r="18" spans="1:6" ht="15">
      <c r="A18" s="319">
        <v>5.2</v>
      </c>
      <c r="B18" s="327" t="s">
        <v>535</v>
      </c>
      <c r="C18" s="364">
        <v>0</v>
      </c>
      <c r="D18" s="364">
        <v>0</v>
      </c>
      <c r="E18" s="364">
        <v>0</v>
      </c>
      <c r="F18" s="15"/>
    </row>
    <row r="19" spans="1:6" ht="15">
      <c r="A19" s="319">
        <v>5.3</v>
      </c>
      <c r="B19" s="328" t="s">
        <v>536</v>
      </c>
      <c r="C19" s="364">
        <v>0</v>
      </c>
      <c r="D19" s="364">
        <v>0</v>
      </c>
      <c r="E19" s="364">
        <v>0</v>
      </c>
      <c r="F19" s="15"/>
    </row>
    <row r="20" spans="1:6" ht="15">
      <c r="A20" s="319">
        <v>6</v>
      </c>
      <c r="B20" s="324" t="s">
        <v>537</v>
      </c>
      <c r="C20" s="364">
        <f>SUM(C21:C22)</f>
        <v>929519627.00000048</v>
      </c>
      <c r="D20" s="364">
        <f>SUM(D21:D22)</f>
        <v>0</v>
      </c>
      <c r="E20" s="364">
        <f>SUM(E21:E22)</f>
        <v>929519627.00000048</v>
      </c>
      <c r="F20" s="15"/>
    </row>
    <row r="21" spans="1:6" ht="15">
      <c r="A21" s="319">
        <v>6.1</v>
      </c>
      <c r="B21" s="327" t="s">
        <v>535</v>
      </c>
      <c r="C21" s="364">
        <v>5791445.2800000003</v>
      </c>
      <c r="D21" s="364">
        <v>0</v>
      </c>
      <c r="E21" s="364">
        <v>5791445.2800000003</v>
      </c>
      <c r="F21" s="15"/>
    </row>
    <row r="22" spans="1:6" ht="15">
      <c r="A22" s="319">
        <v>6.2</v>
      </c>
      <c r="B22" s="328" t="s">
        <v>536</v>
      </c>
      <c r="C22" s="364">
        <v>923728181.72000051</v>
      </c>
      <c r="D22" s="364">
        <v>0</v>
      </c>
      <c r="E22" s="364">
        <v>923728181.72000051</v>
      </c>
      <c r="F22" s="15"/>
    </row>
    <row r="23" spans="1:6" ht="21">
      <c r="A23" s="319">
        <v>7</v>
      </c>
      <c r="B23" s="322" t="s">
        <v>538</v>
      </c>
      <c r="C23" s="364">
        <v>0</v>
      </c>
      <c r="D23" s="364">
        <v>0</v>
      </c>
      <c r="E23" s="364">
        <v>0</v>
      </c>
      <c r="F23" s="15"/>
    </row>
    <row r="24" spans="1:6" ht="21">
      <c r="A24" s="319">
        <v>8</v>
      </c>
      <c r="B24" s="329" t="s">
        <v>539</v>
      </c>
      <c r="C24" s="364">
        <v>0</v>
      </c>
      <c r="D24" s="364">
        <v>0</v>
      </c>
      <c r="E24" s="364">
        <v>0</v>
      </c>
      <c r="F24" s="15"/>
    </row>
    <row r="25" spans="1:6" ht="15">
      <c r="A25" s="319">
        <v>9</v>
      </c>
      <c r="B25" s="325" t="s">
        <v>540</v>
      </c>
      <c r="C25" s="364">
        <f>SUM(C26:C27)</f>
        <v>19291513.150000006</v>
      </c>
      <c r="D25" s="364">
        <f>SUM(D26:D27)</f>
        <v>0</v>
      </c>
      <c r="E25" s="364">
        <f>SUM(E26:E27)</f>
        <v>19291513.150000006</v>
      </c>
      <c r="F25" s="15"/>
    </row>
    <row r="26" spans="1:6" ht="15">
      <c r="A26" s="319">
        <v>9.1</v>
      </c>
      <c r="B26" s="327" t="s">
        <v>541</v>
      </c>
      <c r="C26" s="364">
        <v>19291513.150000006</v>
      </c>
      <c r="D26" s="364">
        <v>0</v>
      </c>
      <c r="E26" s="364">
        <v>19291513.150000006</v>
      </c>
      <c r="F26" s="15"/>
    </row>
    <row r="27" spans="1:6" ht="15">
      <c r="A27" s="319">
        <v>9.1999999999999993</v>
      </c>
      <c r="B27" s="327" t="s">
        <v>542</v>
      </c>
      <c r="C27" s="364">
        <v>0</v>
      </c>
      <c r="D27" s="364">
        <v>0</v>
      </c>
      <c r="E27" s="364">
        <v>0</v>
      </c>
      <c r="F27" s="15"/>
    </row>
    <row r="28" spans="1:6" ht="15">
      <c r="A28" s="319">
        <v>10</v>
      </c>
      <c r="B28" s="325" t="s">
        <v>543</v>
      </c>
      <c r="C28" s="364">
        <f>SUM(C29:C30)</f>
        <v>5826551.3199999975</v>
      </c>
      <c r="D28" s="364">
        <f>SUM(D29:D30)</f>
        <v>5826551.3199999975</v>
      </c>
      <c r="E28" s="364">
        <f>SUM(E29:E30)</f>
        <v>0</v>
      </c>
      <c r="F28" s="15"/>
    </row>
    <row r="29" spans="1:6" ht="15">
      <c r="A29" s="319">
        <v>10.1</v>
      </c>
      <c r="B29" s="327" t="s">
        <v>544</v>
      </c>
      <c r="C29" s="364">
        <v>0</v>
      </c>
      <c r="D29" s="364">
        <v>0</v>
      </c>
      <c r="E29" s="364">
        <v>0</v>
      </c>
      <c r="F29" s="15"/>
    </row>
    <row r="30" spans="1:6" ht="15">
      <c r="A30" s="319">
        <v>10.199999999999999</v>
      </c>
      <c r="B30" s="327" t="s">
        <v>545</v>
      </c>
      <c r="C30" s="364">
        <v>5826551.3199999975</v>
      </c>
      <c r="D30" s="364">
        <v>5826551.3199999975</v>
      </c>
      <c r="E30" s="364">
        <v>0</v>
      </c>
      <c r="F30" s="15"/>
    </row>
    <row r="31" spans="1:6" ht="15">
      <c r="A31" s="319">
        <v>11</v>
      </c>
      <c r="B31" s="325" t="s">
        <v>546</v>
      </c>
      <c r="C31" s="364">
        <f>SUM(C32:C33)</f>
        <v>3541737.3</v>
      </c>
      <c r="D31" s="364">
        <f>SUM(D32:D33)</f>
        <v>0</v>
      </c>
      <c r="E31" s="364">
        <f>SUM(E32:E33)</f>
        <v>3541737.3</v>
      </c>
      <c r="F31" s="15"/>
    </row>
    <row r="32" spans="1:6" ht="15">
      <c r="A32" s="319">
        <v>11.1</v>
      </c>
      <c r="B32" s="327" t="s">
        <v>547</v>
      </c>
      <c r="C32" s="364">
        <v>3541737.3</v>
      </c>
      <c r="D32" s="364">
        <v>0</v>
      </c>
      <c r="E32" s="364">
        <v>3541737.3</v>
      </c>
      <c r="F32" s="15"/>
    </row>
    <row r="33" spans="1:7" ht="15">
      <c r="A33" s="319">
        <v>11.2</v>
      </c>
      <c r="B33" s="327" t="s">
        <v>548</v>
      </c>
      <c r="C33" s="364">
        <v>0</v>
      </c>
      <c r="D33" s="364">
        <v>0</v>
      </c>
      <c r="E33" s="364">
        <v>0</v>
      </c>
      <c r="F33" s="15"/>
    </row>
    <row r="34" spans="1:7" ht="15">
      <c r="A34" s="319">
        <v>13</v>
      </c>
      <c r="B34" s="325" t="s">
        <v>549</v>
      </c>
      <c r="C34" s="364">
        <v>17367828.079999994</v>
      </c>
      <c r="D34" s="364">
        <v>0</v>
      </c>
      <c r="E34" s="364">
        <v>17367828.079999994</v>
      </c>
      <c r="F34" s="15"/>
    </row>
    <row r="35" spans="1:7" ht="15">
      <c r="A35" s="319">
        <v>13.1</v>
      </c>
      <c r="B35" s="330" t="s">
        <v>550</v>
      </c>
      <c r="C35" s="364">
        <v>13936725.189999998</v>
      </c>
      <c r="D35" s="364">
        <v>0</v>
      </c>
      <c r="E35" s="364">
        <v>13936725.189999998</v>
      </c>
      <c r="F35" s="15"/>
    </row>
    <row r="36" spans="1:7" ht="15">
      <c r="A36" s="319">
        <v>13.2</v>
      </c>
      <c r="B36" s="330" t="s">
        <v>551</v>
      </c>
      <c r="C36" s="364">
        <v>0</v>
      </c>
      <c r="D36" s="364">
        <v>0</v>
      </c>
      <c r="E36" s="364">
        <v>0</v>
      </c>
      <c r="F36" s="15"/>
    </row>
    <row r="37" spans="1:7" ht="26.25" thickBot="1">
      <c r="A37" s="117"/>
      <c r="B37" s="182" t="s">
        <v>221</v>
      </c>
      <c r="C37" s="131">
        <f>SUM(C8,C12,C14,C15,C16,C20,C23,C24,C25,C28,C31,C34)</f>
        <v>1086142390.7200005</v>
      </c>
      <c r="D37" s="131">
        <f>SUM(D8,D12,D14,D15,D16,D20,D23,D24,D25,D28,D31,D34)</f>
        <v>5826551.3199999975</v>
      </c>
      <c r="E37" s="131">
        <f>SUM(E8,E12,E14,E15,E16,E20,E23,E24,E25,E28,E31,E34)</f>
        <v>1080315839.4000003</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 Halyk Bank Georgia"</v>
      </c>
    </row>
    <row r="2" spans="1:6" s="43" customFormat="1" ht="15.75" customHeight="1">
      <c r="A2" s="2" t="s">
        <v>31</v>
      </c>
      <c r="B2" s="715">
        <f>'1. key ratios '!B2</f>
        <v>45930</v>
      </c>
      <c r="C2" s="4"/>
      <c r="D2" s="4"/>
      <c r="E2" s="4"/>
      <c r="F2" s="4"/>
    </row>
    <row r="3" spans="1:6" s="43" customFormat="1" ht="15.75" customHeight="1">
      <c r="C3" s="4"/>
      <c r="D3" s="4"/>
      <c r="E3" s="4"/>
      <c r="F3" s="4"/>
    </row>
    <row r="4" spans="1:6" s="43" customFormat="1" ht="13.5" thickBot="1">
      <c r="A4" s="43" t="s">
        <v>46</v>
      </c>
      <c r="B4" s="183" t="s">
        <v>518</v>
      </c>
      <c r="C4" s="44" t="s">
        <v>35</v>
      </c>
      <c r="D4" s="4"/>
      <c r="E4" s="4"/>
      <c r="F4" s="4"/>
    </row>
    <row r="5" spans="1:6" ht="15">
      <c r="A5" s="136">
        <v>1</v>
      </c>
      <c r="B5" s="184" t="s">
        <v>520</v>
      </c>
      <c r="C5" s="694">
        <f>'7. LI1 '!E37</f>
        <v>1080315839.4000003</v>
      </c>
    </row>
    <row r="6" spans="1:6" s="137" customFormat="1" ht="15">
      <c r="A6" s="50">
        <v>2.1</v>
      </c>
      <c r="B6" s="133" t="s">
        <v>201</v>
      </c>
      <c r="C6" s="695">
        <v>85307804.636698812</v>
      </c>
      <c r="E6" s="4"/>
    </row>
    <row r="7" spans="1:6" s="28" customFormat="1" ht="15" outlineLevel="1">
      <c r="A7" s="22">
        <v>2.2000000000000002</v>
      </c>
      <c r="B7" s="23" t="s">
        <v>202</v>
      </c>
      <c r="C7" s="696">
        <v>0</v>
      </c>
      <c r="E7" s="4"/>
    </row>
    <row r="8" spans="1:6" s="28" customFormat="1" ht="25.5" customHeight="1">
      <c r="A8" s="22">
        <v>3</v>
      </c>
      <c r="B8" s="134" t="s">
        <v>519</v>
      </c>
      <c r="C8" s="697">
        <f>SUM(C5:C7)</f>
        <v>1165623644.0366991</v>
      </c>
      <c r="E8" s="4"/>
    </row>
    <row r="9" spans="1:6" s="137" customFormat="1" ht="15">
      <c r="A9" s="50">
        <v>4</v>
      </c>
      <c r="B9" s="52" t="s">
        <v>48</v>
      </c>
      <c r="C9" s="698">
        <v>0</v>
      </c>
      <c r="E9" s="4"/>
    </row>
    <row r="10" spans="1:6" s="28" customFormat="1" ht="15" outlineLevel="1">
      <c r="A10" s="22">
        <v>5.0999999999999996</v>
      </c>
      <c r="B10" s="23" t="s">
        <v>203</v>
      </c>
      <c r="C10" s="696">
        <v>-60530647.01134941</v>
      </c>
      <c r="E10" s="4"/>
    </row>
    <row r="11" spans="1:6" s="28" customFormat="1" ht="15" outlineLevel="1">
      <c r="A11" s="22">
        <v>5.2</v>
      </c>
      <c r="B11" s="23" t="s">
        <v>204</v>
      </c>
      <c r="C11" s="696">
        <v>0</v>
      </c>
      <c r="E11" s="4"/>
    </row>
    <row r="12" spans="1:6" s="28" customFormat="1" ht="15">
      <c r="A12" s="22">
        <v>6</v>
      </c>
      <c r="B12" s="132" t="s">
        <v>746</v>
      </c>
      <c r="C12" s="699">
        <v>0</v>
      </c>
      <c r="E12" s="4"/>
    </row>
    <row r="13" spans="1:6" s="28" customFormat="1" ht="15.75" thickBot="1">
      <c r="A13" s="24">
        <v>7</v>
      </c>
      <c r="B13" s="135" t="s">
        <v>164</v>
      </c>
      <c r="C13" s="700">
        <f>SUM(C8:C12)</f>
        <v>1105092997.0253496</v>
      </c>
      <c r="E13" s="4"/>
    </row>
    <row r="15" spans="1:6">
      <c r="A15" s="147"/>
      <c r="B15" s="29"/>
    </row>
    <row r="16" spans="1:6">
      <c r="A16" s="147"/>
      <c r="B16" s="147"/>
    </row>
    <row r="17" spans="1:5" ht="15">
      <c r="A17" s="142"/>
      <c r="B17" s="143"/>
      <c r="C17" s="147"/>
      <c r="D17" s="147"/>
      <c r="E17" s="147"/>
    </row>
    <row r="18" spans="1:5" ht="15">
      <c r="A18" s="148"/>
      <c r="B18" s="149"/>
      <c r="C18" s="147"/>
      <c r="D18" s="147"/>
      <c r="E18" s="147"/>
    </row>
    <row r="19" spans="1:5">
      <c r="A19" s="150"/>
      <c r="B19" s="144"/>
      <c r="C19" s="147"/>
      <c r="D19" s="147"/>
      <c r="E19" s="147"/>
    </row>
    <row r="20" spans="1:5">
      <c r="A20" s="151"/>
      <c r="B20" s="145"/>
      <c r="C20" s="147"/>
      <c r="D20" s="147"/>
      <c r="E20" s="147"/>
    </row>
    <row r="21" spans="1:5">
      <c r="A21" s="151"/>
      <c r="B21" s="149"/>
      <c r="C21" s="147"/>
      <c r="D21" s="147"/>
      <c r="E21" s="147"/>
    </row>
    <row r="22" spans="1:5">
      <c r="A22" s="150"/>
      <c r="B22" s="146"/>
      <c r="C22" s="147"/>
      <c r="D22" s="147"/>
      <c r="E22" s="147"/>
    </row>
    <row r="23" spans="1:5">
      <c r="A23" s="151"/>
      <c r="B23" s="145"/>
      <c r="C23" s="147"/>
      <c r="D23" s="147"/>
      <c r="E23" s="147"/>
    </row>
    <row r="24" spans="1:5">
      <c r="A24" s="151"/>
      <c r="B24" s="145"/>
      <c r="C24" s="147"/>
      <c r="D24" s="147"/>
      <c r="E24" s="147"/>
    </row>
    <row r="25" spans="1:5">
      <c r="A25" s="151"/>
      <c r="B25" s="152"/>
      <c r="C25" s="147"/>
      <c r="D25" s="147"/>
      <c r="E25" s="147"/>
    </row>
    <row r="26" spans="1:5">
      <c r="A26" s="151"/>
      <c r="B26" s="149"/>
      <c r="C26" s="147"/>
      <c r="D26" s="147"/>
      <c r="E26" s="147"/>
    </row>
    <row r="27" spans="1:5">
      <c r="A27" s="147"/>
      <c r="B27" s="153"/>
      <c r="C27" s="147"/>
      <c r="D27" s="147"/>
      <c r="E27" s="147"/>
    </row>
    <row r="28" spans="1:5">
      <c r="A28" s="147"/>
      <c r="B28" s="153"/>
      <c r="C28" s="147"/>
      <c r="D28" s="147"/>
      <c r="E28" s="147"/>
    </row>
    <row r="29" spans="1:5">
      <c r="A29" s="147"/>
      <c r="B29" s="153"/>
      <c r="C29" s="147"/>
      <c r="D29" s="147"/>
      <c r="E29" s="147"/>
    </row>
    <row r="30" spans="1:5">
      <c r="A30" s="147"/>
      <c r="B30" s="153"/>
      <c r="C30" s="147"/>
      <c r="D30" s="147"/>
      <c r="E30" s="147"/>
    </row>
    <row r="31" spans="1:5">
      <c r="A31" s="147"/>
      <c r="B31" s="153"/>
      <c r="C31" s="147"/>
      <c r="D31" s="147"/>
      <c r="E31" s="147"/>
    </row>
    <row r="32" spans="1:5">
      <c r="A32" s="147"/>
      <c r="B32" s="153"/>
      <c r="C32" s="147"/>
      <c r="D32" s="147"/>
      <c r="E32" s="147"/>
    </row>
    <row r="33" spans="1:5">
      <c r="A33" s="147"/>
      <c r="B33" s="153"/>
      <c r="C33" s="147"/>
      <c r="D33" s="147"/>
      <c r="E33" s="147"/>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2025-10-27T10:53:34Z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